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DOÑIHUE\"/>
    </mc:Choice>
  </mc:AlternateContent>
  <bookViews>
    <workbookView xWindow="0" yWindow="0" windowWidth="24000" windowHeight="9135" tabRatio="779"/>
  </bookViews>
  <sheets>
    <sheet name="Pepino Ensalada" sheetId="11" r:id="rId1"/>
  </sheets>
  <definedNames>
    <definedName name="_xlnm.Print_Area" localSheetId="0">'Pepino Ensalada'!$A$1:$G$112</definedName>
  </definedNames>
  <calcPr calcId="152511"/>
</workbook>
</file>

<file path=xl/calcChain.xml><?xml version="1.0" encoding="utf-8"?>
<calcChain xmlns="http://schemas.openxmlformats.org/spreadsheetml/2006/main">
  <c r="F79" i="11" l="1"/>
  <c r="G79" i="11" s="1"/>
  <c r="G78" i="11" l="1"/>
  <c r="G68" i="11" l="1"/>
  <c r="G57" i="11" l="1"/>
  <c r="G42" i="11"/>
  <c r="G36" i="11"/>
  <c r="G37" i="11"/>
  <c r="G38" i="11"/>
  <c r="G39" i="11"/>
  <c r="G40" i="11"/>
  <c r="G41" i="11"/>
  <c r="G63" i="11" l="1"/>
  <c r="G66" i="11" l="1"/>
  <c r="G58" i="11"/>
  <c r="G64" i="11"/>
  <c r="G65" i="11"/>
  <c r="G62" i="11"/>
  <c r="G35" i="11"/>
  <c r="G43" i="11" s="1"/>
  <c r="C104" i="11" s="1"/>
  <c r="G52" i="11"/>
  <c r="G51" i="11"/>
  <c r="G53" i="11"/>
  <c r="G71" i="11"/>
  <c r="G80" i="11"/>
  <c r="G77" i="11"/>
  <c r="G76" i="11"/>
  <c r="G70" i="11"/>
  <c r="G60" i="11"/>
  <c r="G48" i="11"/>
  <c r="G55" i="11"/>
  <c r="G54" i="11"/>
  <c r="G50" i="11"/>
  <c r="G59" i="11"/>
  <c r="G29" i="11"/>
  <c r="G28" i="11"/>
  <c r="G27" i="11"/>
  <c r="G26" i="11"/>
  <c r="G25" i="11"/>
  <c r="G24" i="11"/>
  <c r="G23" i="11"/>
  <c r="G14" i="11"/>
  <c r="G86" i="11" s="1"/>
  <c r="G81" i="11" l="1"/>
  <c r="C106" i="11" s="1"/>
  <c r="G30" i="11"/>
  <c r="C103" i="11" s="1"/>
  <c r="G72" i="11"/>
  <c r="C105" i="11" l="1"/>
  <c r="G83" i="11"/>
  <c r="G84" i="11" s="1"/>
  <c r="C107" i="11" s="1"/>
  <c r="G85" i="11" l="1"/>
  <c r="E112" i="11" s="1"/>
  <c r="C108" i="11"/>
  <c r="D107" i="11" s="1"/>
  <c r="G87" i="11" l="1"/>
  <c r="C112" i="11"/>
  <c r="D112" i="11"/>
  <c r="D103" i="11"/>
  <c r="D106" i="11"/>
  <c r="D105" i="11"/>
  <c r="D104" i="11"/>
  <c r="D108" i="11" l="1"/>
</calcChain>
</file>

<file path=xl/sharedStrings.xml><?xml version="1.0" encoding="utf-8"?>
<sst xmlns="http://schemas.openxmlformats.org/spreadsheetml/2006/main" count="231" uniqueCount="144">
  <si>
    <t>Medio</t>
  </si>
  <si>
    <t>INGRESO ESPERADO, con IVA ($)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</si>
  <si>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</si>
  <si>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</si>
  <si>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</si>
  <si>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</si>
  <si>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</si>
  <si>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</si>
  <si>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</si>
  <si>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</si>
  <si>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 xml:space="preserve"> Precio Unitario ($) </t>
  </si>
  <si>
    <t xml:space="preserve"> Sub Total ($) </t>
  </si>
  <si>
    <t>JH</t>
  </si>
  <si>
    <t>Subtotal Jornadas Hombre</t>
  </si>
  <si>
    <t>INSUMOS</t>
  </si>
  <si>
    <t>Insumos</t>
  </si>
  <si>
    <t>Subtotal Insumos</t>
  </si>
  <si>
    <t>OTROS</t>
  </si>
  <si>
    <t>Item</t>
  </si>
  <si>
    <t>Subtotal Otros</t>
  </si>
  <si>
    <t>Más Imprevistos (5%)</t>
  </si>
  <si>
    <t>Doñihue</t>
  </si>
  <si>
    <t xml:space="preserve">Cantidad </t>
  </si>
  <si>
    <t>Cantidad</t>
  </si>
  <si>
    <t>Septiembre - Octubre</t>
  </si>
  <si>
    <t>ÁREA</t>
  </si>
  <si>
    <t>REGIÓN</t>
  </si>
  <si>
    <t>NIVEL TECNOLOGICO</t>
  </si>
  <si>
    <t>VARIEDAD</t>
  </si>
  <si>
    <t>MAQUINARIA</t>
  </si>
  <si>
    <t>Subtotal Costo Maquinaria</t>
  </si>
  <si>
    <t>Septiembre</t>
  </si>
  <si>
    <t>Noviembre</t>
  </si>
  <si>
    <t>Octubre</t>
  </si>
  <si>
    <t>kg</t>
  </si>
  <si>
    <t>Octubre - Diciembre</t>
  </si>
  <si>
    <t>c/u</t>
  </si>
  <si>
    <t>Flete</t>
  </si>
  <si>
    <t>Nitrato de potasio</t>
  </si>
  <si>
    <t>RUBRO o CULTIVO</t>
  </si>
  <si>
    <t xml:space="preserve">Fosfimax 40 20 </t>
  </si>
  <si>
    <t xml:space="preserve">Plantines </t>
  </si>
  <si>
    <t>Cajas plataneras</t>
  </si>
  <si>
    <t>SEMILLAS</t>
  </si>
  <si>
    <t>FERTILIZANTES</t>
  </si>
  <si>
    <t>FUNGICIDAS</t>
  </si>
  <si>
    <t>Otros gastos de venta</t>
  </si>
  <si>
    <t>global</t>
  </si>
  <si>
    <t>Heladas, lluvia excesiva o extemporánea, sequía</t>
  </si>
  <si>
    <t>TOTAL COSTOS DIRECTOS ($)</t>
  </si>
  <si>
    <t>TOTAL COSTOS ($)</t>
  </si>
  <si>
    <t>INGRESOS ESPERADOS ($)</t>
  </si>
  <si>
    <t>RESULTADO ECONOMICO ($)</t>
  </si>
  <si>
    <t>2. El costo de la mano de obra incluye impuestos e imposiciones.</t>
  </si>
  <si>
    <t>Mercado mayorista</t>
  </si>
  <si>
    <t>1. El precio de los insumos y productos se expresan con IVA.</t>
  </si>
  <si>
    <t>3. El precio de los insumos incluye el transporte hasta el predio.</t>
  </si>
  <si>
    <t>4. El costo de operación de la maquinaria incluye el arriendo, el costo del operador y el combustible.</t>
  </si>
  <si>
    <t>5. Los insumos considerados (tipo y dosis) son sólo referenciales y corresponden a la Agencia de Area en particular.</t>
  </si>
  <si>
    <t>Lib. B. O'Higgins</t>
  </si>
  <si>
    <t>FECHA ESTIMADA DEL PRECIO DE VENTA</t>
  </si>
  <si>
    <t>DESTINO DE LA PRODUCCION</t>
  </si>
  <si>
    <t>Epoca (mes)</t>
  </si>
  <si>
    <t>Mezcla NPK 17 20 20</t>
  </si>
  <si>
    <t>Amistar Top</t>
  </si>
  <si>
    <t>7. Producción a un 85% considernado perdidas de un 15%.</t>
  </si>
  <si>
    <t>Urea</t>
  </si>
  <si>
    <t>Octubre - Noviembre</t>
  </si>
  <si>
    <t>Aradura</t>
  </si>
  <si>
    <t>Mayo - Junio</t>
  </si>
  <si>
    <t xml:space="preserve"> </t>
  </si>
  <si>
    <t>Nemacur</t>
  </si>
  <si>
    <t>Pirimor</t>
  </si>
  <si>
    <t>INSECTICIDAS</t>
  </si>
  <si>
    <t>punto 70</t>
  </si>
  <si>
    <t>Previcur Energy</t>
  </si>
  <si>
    <t>Junio-Septiembre</t>
  </si>
  <si>
    <t>Agosto-septiembre</t>
  </si>
  <si>
    <t>Nitrato de calcio</t>
  </si>
  <si>
    <t>COMPOSICION COSTOS DE PRODUCCION</t>
  </si>
  <si>
    <t>$/hà</t>
  </si>
  <si>
    <t>%</t>
  </si>
  <si>
    <t>Mano de obra</t>
  </si>
  <si>
    <t>Maquinaria</t>
  </si>
  <si>
    <t>Otros</t>
  </si>
  <si>
    <t>Imprevistos</t>
  </si>
  <si>
    <t>COSTO TOTAL/hà.</t>
  </si>
  <si>
    <t>ESCENARIOS COSTO UNITARIO  ($/kg)</t>
  </si>
  <si>
    <t>Rendimiento (unidades/Ha)</t>
  </si>
  <si>
    <t xml:space="preserve">Costo unitario ($/unidad) </t>
  </si>
  <si>
    <t>PRECIO ESPERADO ($/unid.)*</t>
  </si>
  <si>
    <t>Pepino Ensalda</t>
  </si>
  <si>
    <t>Diciembre- febrero</t>
  </si>
  <si>
    <t xml:space="preserve">Lorsban 4 E </t>
  </si>
  <si>
    <t>Mayo-septiembre</t>
  </si>
  <si>
    <t>Vertimec</t>
  </si>
  <si>
    <t>HERBICIDA</t>
  </si>
  <si>
    <t xml:space="preserve">Riegos </t>
  </si>
  <si>
    <t>Aplicación fertilizantes</t>
  </si>
  <si>
    <t>Limpia manual sobre la hilera</t>
  </si>
  <si>
    <t>Aplicación agroquímicos</t>
  </si>
  <si>
    <t>Plantación</t>
  </si>
  <si>
    <t>Cosecha, seleccionar, cargar y/o guardar</t>
  </si>
  <si>
    <t>Septiembre-Octubre</t>
  </si>
  <si>
    <t xml:space="preserve"> Octubre</t>
  </si>
  <si>
    <t>Diciembre-Febrero</t>
  </si>
  <si>
    <t>Rastraje</t>
  </si>
  <si>
    <t>Melgadura y cutivo entre hileras</t>
  </si>
  <si>
    <t>Acequiadora</t>
  </si>
  <si>
    <t xml:space="preserve">Aplicaciones de pesticidas </t>
  </si>
  <si>
    <t>Cultivación entre hileras</t>
  </si>
  <si>
    <t>Acarreo de insumos</t>
  </si>
  <si>
    <t>Acarreo de cosecha</t>
  </si>
  <si>
    <t>ha</t>
  </si>
  <si>
    <t>Caja</t>
  </si>
  <si>
    <t xml:space="preserve">Octubre-Febrero </t>
  </si>
  <si>
    <t>Metalaxil MZ-58 WP</t>
  </si>
  <si>
    <t xml:space="preserve">Octubre - Noviembre </t>
  </si>
  <si>
    <t>SV2516CP</t>
  </si>
  <si>
    <t>Coinco</t>
  </si>
  <si>
    <t>octubre</t>
  </si>
  <si>
    <t xml:space="preserve">Octubre- Febrero </t>
  </si>
  <si>
    <t xml:space="preserve">Septiembre- Febrero </t>
  </si>
  <si>
    <t>Octubre-Enero</t>
  </si>
  <si>
    <t>Octubre-Diciembre</t>
  </si>
  <si>
    <t>Noviembre-Enero</t>
  </si>
  <si>
    <t>Ingreso a feria</t>
  </si>
  <si>
    <t>8. Densidad de plantación 13.300 plantas/ha (1,5 m X 0,5 m).</t>
  </si>
  <si>
    <t>9. Frutos comercializados en cajas con 70 unidades promedio.</t>
  </si>
  <si>
    <t>rollo</t>
  </si>
  <si>
    <t>Malla entutorado</t>
  </si>
  <si>
    <t>Envoltura, entutorado</t>
  </si>
  <si>
    <t>COSTOS DIRECTOS DE PRODUCCION DE CAJAS POR HECTAREA  (INCLUYE IVA)</t>
  </si>
  <si>
    <t>RENDIMIENTO  unidades/ha</t>
  </si>
  <si>
    <r>
      <t xml:space="preserve">Fuente: </t>
    </r>
    <r>
      <rPr>
        <sz val="8"/>
        <rFont val="Arial Narrow"/>
        <family val="2"/>
      </rPr>
      <t xml:space="preserve">INDAP </t>
    </r>
  </si>
  <si>
    <r>
      <rPr>
        <b/>
        <u/>
        <sz val="8"/>
        <rFont val="Arial Narrow"/>
        <family val="2"/>
      </rPr>
      <t>Notas</t>
    </r>
    <r>
      <rPr>
        <b/>
        <sz val="8"/>
        <rFont val="Arial Narrow"/>
        <family val="2"/>
      </rPr>
      <t>:</t>
    </r>
  </si>
  <si>
    <t>6. El precio esperado de venta ponedrado $104, maximo $171, minimo $71 en mercado mayorista . (ODEPA 2022, precios  diciembre a Enero).</t>
  </si>
  <si>
    <t>Basfoliar algae</t>
  </si>
  <si>
    <t>Basfoliar Size SL</t>
  </si>
  <si>
    <t xml:space="preserve">L </t>
  </si>
  <si>
    <t>Frutaliv</t>
  </si>
  <si>
    <t>Centurion Super</t>
  </si>
  <si>
    <t>Aliette 80 WG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</si>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</sst>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_-* #,##0_-;\-* #,##0_-;_-* &quot;-&quot;??_-;_-@_-"/>
    <numFmt numFmtId="168" formatCode="_ * #,##0.0_ ;_ * \-#,##0.0_ ;_ * &quot;-&quot;??_ ;_ @_ "/>
    <numFmt numFmtId="169" formatCode="#,##0_ ;\-#,##0\ "/>
    <numFmt numFmtId="170" formatCode="_-[$$-340A]\ * #,##0_-;\-[$$-340A]\ * #,##0_-;_-[$$-340A]\ * &quot;-&quot;??_-;_-@_-"/>
    <numFmt numFmtId="171" formatCode="#,##0.0"/>
    <numFmt numFmtId="172" formatCode="&quot; &quot;* #,##0&quot; &quot;;&quot; &quot;* &quot;-&quot;#,##0&quot; &quot;;&quot; &quot;* &quot;- &quot;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MS Sans Serif"/>
      <family val="2"/>
    </font>
    <font>
      <sz val="11"/>
      <color theme="1"/>
      <name val="Calibri"/>
      <family val="2"/>
      <scheme val="minor"/>
    </font>
    <font>
      <b/>
      <sz val="8"/>
      <color theme="0"/>
      <name val="Arial Narrow"/>
      <family val="2"/>
    </font>
    <font>
      <sz val="8"/>
      <color theme="1"/>
      <name val="Arial Narrow"/>
      <family val="2"/>
    </font>
    <font>
      <b/>
      <i/>
      <sz val="8"/>
      <color theme="0"/>
      <name val="Arial Narrow"/>
      <family val="2"/>
    </font>
    <font>
      <b/>
      <i/>
      <sz val="8"/>
      <color theme="1"/>
      <name val="Arial Narrow"/>
      <family val="2"/>
    </font>
    <font>
      <sz val="8"/>
      <name val="Arial Narrow"/>
      <family val="2"/>
    </font>
    <font>
      <b/>
      <i/>
      <sz val="8"/>
      <name val="Arial Narrow"/>
      <family val="2"/>
    </font>
    <font>
      <sz val="8"/>
      <color theme="0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sz val="8"/>
      <color rgb="FF00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0A6A8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9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</borders>
  <cellStyleXfs count="16">
    <xf numFmtId="0" fontId="0" fillId="0" borderId="0"/>
    <xf numFmtId="164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2">
    <xf numFmtId="0" fontId="0" fillId="0" borderId="0" xfId="0"/>
    <xf numFmtId="0" fontId="5" fillId="0" borderId="0" xfId="0" applyFont="1"/>
    <xf numFmtId="0" fontId="4" fillId="6" borderId="23" xfId="0" applyFont="1" applyFill="1" applyBorder="1" applyAlignment="1">
      <alignment vertical="center"/>
    </xf>
    <xf numFmtId="0" fontId="5" fillId="3" borderId="23" xfId="0" applyFont="1" applyFill="1" applyBorder="1" applyAlignment="1">
      <alignment horizontal="right" vertical="center" wrapText="1"/>
    </xf>
    <xf numFmtId="3" fontId="5" fillId="0" borderId="23" xfId="0" applyNumberFormat="1" applyFont="1" applyBorder="1" applyAlignment="1">
      <alignment horizontal="right" vertical="center"/>
    </xf>
    <xf numFmtId="0" fontId="5" fillId="0" borderId="23" xfId="0" applyFont="1" applyBorder="1" applyAlignment="1">
      <alignment vertical="center" wrapText="1"/>
    </xf>
    <xf numFmtId="0" fontId="5" fillId="3" borderId="23" xfId="0" applyFont="1" applyFill="1" applyBorder="1" applyAlignment="1">
      <alignment horizontal="right" vertical="center"/>
    </xf>
    <xf numFmtId="17" fontId="5" fillId="0" borderId="23" xfId="0" applyNumberFormat="1" applyFont="1" applyBorder="1" applyAlignment="1">
      <alignment horizontal="right" vertical="center"/>
    </xf>
    <xf numFmtId="169" fontId="5" fillId="0" borderId="23" xfId="0" applyNumberFormat="1" applyFont="1" applyFill="1" applyBorder="1" applyAlignment="1">
      <alignment horizontal="right" vertical="center"/>
    </xf>
    <xf numFmtId="0" fontId="5" fillId="0" borderId="23" xfId="0" applyFont="1" applyBorder="1" applyAlignment="1">
      <alignment horizontal="right" vertical="center" wrapText="1"/>
    </xf>
    <xf numFmtId="17" fontId="5" fillId="3" borderId="23" xfId="1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wrapText="1"/>
    </xf>
    <xf numFmtId="14" fontId="5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horizontal="justify" wrapText="1"/>
    </xf>
    <xf numFmtId="0" fontId="7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 applyBorder="1" applyAlignment="1">
      <alignment vertical="center"/>
    </xf>
    <xf numFmtId="0" fontId="4" fillId="5" borderId="24" xfId="0" applyFont="1" applyFill="1" applyBorder="1" applyAlignment="1">
      <alignment vertical="center" wrapText="1"/>
    </xf>
    <xf numFmtId="0" fontId="4" fillId="5" borderId="24" xfId="0" applyFont="1" applyFill="1" applyBorder="1" applyAlignment="1">
      <alignment horizontal="center" vertical="center" wrapText="1"/>
    </xf>
    <xf numFmtId="3" fontId="4" fillId="5" borderId="24" xfId="1" applyNumberFormat="1" applyFont="1" applyFill="1" applyBorder="1" applyAlignment="1">
      <alignment horizontal="center" vertical="center" wrapText="1"/>
    </xf>
    <xf numFmtId="165" fontId="5" fillId="0" borderId="0" xfId="0" applyNumberFormat="1" applyFont="1"/>
    <xf numFmtId="0" fontId="8" fillId="0" borderId="3" xfId="0" applyFont="1" applyBorder="1"/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9" fontId="5" fillId="0" borderId="1" xfId="6" applyNumberFormat="1" applyFont="1" applyFill="1" applyBorder="1" applyAlignment="1">
      <alignment horizontal="right" vertical="center"/>
    </xf>
    <xf numFmtId="169" fontId="5" fillId="0" borderId="1" xfId="6" applyNumberFormat="1" applyFont="1" applyBorder="1" applyAlignment="1">
      <alignment horizontal="right" vertical="center"/>
    </xf>
    <xf numFmtId="3" fontId="4" fillId="5" borderId="24" xfId="1" applyNumberFormat="1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167" fontId="5" fillId="0" borderId="0" xfId="1" applyNumberFormat="1" applyFont="1" applyBorder="1" applyAlignment="1">
      <alignment horizontal="center" vertical="center"/>
    </xf>
    <xf numFmtId="0" fontId="9" fillId="0" borderId="3" xfId="13" applyNumberFormat="1" applyFont="1" applyFill="1" applyBorder="1" applyAlignment="1" applyProtection="1">
      <alignment horizontal="left" vertical="center"/>
    </xf>
    <xf numFmtId="0" fontId="4" fillId="0" borderId="3" xfId="0" applyFont="1" applyFill="1" applyBorder="1" applyAlignment="1">
      <alignment horizontal="center" vertical="center" wrapText="1"/>
    </xf>
    <xf numFmtId="170" fontId="4" fillId="0" borderId="3" xfId="1" applyNumberFormat="1" applyFont="1" applyFill="1" applyBorder="1" applyAlignment="1">
      <alignment horizontal="center" vertical="center" wrapText="1"/>
    </xf>
    <xf numFmtId="170" fontId="4" fillId="0" borderId="3" xfId="1" applyNumberFormat="1" applyFont="1" applyFill="1" applyBorder="1" applyAlignment="1">
      <alignment horizontal="right" vertical="center" wrapText="1"/>
    </xf>
    <xf numFmtId="0" fontId="8" fillId="0" borderId="3" xfId="0" applyFont="1" applyFill="1" applyBorder="1"/>
    <xf numFmtId="43" fontId="8" fillId="0" borderId="3" xfId="1" applyNumberFormat="1" applyFont="1" applyFill="1" applyBorder="1" applyAlignment="1">
      <alignment horizontal="center"/>
    </xf>
    <xf numFmtId="3" fontId="8" fillId="0" borderId="3" xfId="1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169" fontId="8" fillId="0" borderId="3" xfId="6" applyNumberFormat="1" applyFont="1" applyFill="1" applyBorder="1" applyAlignment="1">
      <alignment horizontal="right"/>
    </xf>
    <xf numFmtId="169" fontId="5" fillId="0" borderId="3" xfId="6" applyNumberFormat="1" applyFont="1" applyBorder="1" applyAlignment="1">
      <alignment horizontal="right" vertical="center"/>
    </xf>
    <xf numFmtId="169" fontId="4" fillId="0" borderId="3" xfId="1" applyNumberFormat="1" applyFont="1" applyFill="1" applyBorder="1" applyAlignment="1">
      <alignment horizontal="right" vertical="center" wrapText="1"/>
    </xf>
    <xf numFmtId="0" fontId="8" fillId="0" borderId="3" xfId="0" applyFont="1" applyBorder="1" applyAlignment="1">
      <alignment wrapText="1"/>
    </xf>
    <xf numFmtId="169" fontId="8" fillId="0" borderId="3" xfId="6" applyNumberFormat="1" applyFont="1" applyBorder="1" applyAlignment="1">
      <alignment horizontal="right"/>
    </xf>
    <xf numFmtId="171" fontId="8" fillId="0" borderId="3" xfId="1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169" fontId="5" fillId="0" borderId="1" xfId="6" applyNumberFormat="1" applyFont="1" applyFill="1" applyBorder="1" applyAlignment="1">
      <alignment horizontal="right"/>
    </xf>
    <xf numFmtId="0" fontId="5" fillId="0" borderId="3" xfId="0" applyFont="1" applyFill="1" applyBorder="1" applyAlignment="1">
      <alignment horizontal="center" wrapText="1"/>
    </xf>
    <xf numFmtId="3" fontId="5" fillId="0" borderId="3" xfId="0" applyNumberFormat="1" applyFont="1" applyFill="1" applyBorder="1" applyAlignment="1">
      <alignment horizontal="center" wrapText="1"/>
    </xf>
    <xf numFmtId="169" fontId="5" fillId="0" borderId="3" xfId="0" applyNumberFormat="1" applyFont="1" applyFill="1" applyBorder="1" applyAlignment="1">
      <alignment horizontal="right" wrapText="1"/>
    </xf>
    <xf numFmtId="3" fontId="5" fillId="0" borderId="0" xfId="0" applyNumberFormat="1" applyFont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167" fontId="5" fillId="0" borderId="0" xfId="1" applyNumberFormat="1" applyFont="1" applyBorder="1" applyAlignment="1">
      <alignment vertical="center"/>
    </xf>
    <xf numFmtId="0" fontId="8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169" fontId="5" fillId="0" borderId="3" xfId="6" applyNumberFormat="1" applyFont="1" applyFill="1" applyBorder="1" applyAlignment="1">
      <alignment horizontal="right" vertical="center"/>
    </xf>
    <xf numFmtId="3" fontId="5" fillId="0" borderId="0" xfId="0" applyNumberFormat="1" applyFont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4" fillId="6" borderId="25" xfId="0" applyFont="1" applyFill="1" applyBorder="1" applyAlignment="1">
      <alignment vertical="center"/>
    </xf>
    <xf numFmtId="0" fontId="10" fillId="6" borderId="26" xfId="0" applyFont="1" applyFill="1" applyBorder="1" applyAlignment="1">
      <alignment horizontal="center" vertical="center"/>
    </xf>
    <xf numFmtId="167" fontId="10" fillId="6" borderId="26" xfId="1" applyNumberFormat="1" applyFont="1" applyFill="1" applyBorder="1" applyAlignment="1">
      <alignment vertical="center"/>
    </xf>
    <xf numFmtId="3" fontId="10" fillId="6" borderId="27" xfId="1" applyNumberFormat="1" applyFont="1" applyFill="1" applyBorder="1" applyAlignment="1">
      <alignment horizontal="right" vertical="center"/>
    </xf>
    <xf numFmtId="0" fontId="4" fillId="5" borderId="25" xfId="0" applyFont="1" applyFill="1" applyBorder="1" applyAlignment="1">
      <alignment vertical="center"/>
    </xf>
    <xf numFmtId="0" fontId="10" fillId="5" borderId="26" xfId="0" applyFont="1" applyFill="1" applyBorder="1" applyAlignment="1">
      <alignment horizontal="center" vertical="center"/>
    </xf>
    <xf numFmtId="167" fontId="10" fillId="5" borderId="26" xfId="1" applyNumberFormat="1" applyFont="1" applyFill="1" applyBorder="1" applyAlignment="1">
      <alignment vertical="center"/>
    </xf>
    <xf numFmtId="3" fontId="10" fillId="5" borderId="27" xfId="1" applyNumberFormat="1" applyFont="1" applyFill="1" applyBorder="1" applyAlignment="1">
      <alignment horizontal="right" vertical="center"/>
    </xf>
    <xf numFmtId="0" fontId="11" fillId="0" borderId="0" xfId="0" applyFont="1" applyFill="1"/>
    <xf numFmtId="0" fontId="8" fillId="0" borderId="0" xfId="0" applyFont="1" applyFill="1"/>
    <xf numFmtId="0" fontId="8" fillId="0" borderId="0" xfId="0" applyFont="1"/>
    <xf numFmtId="0" fontId="11" fillId="0" borderId="0" xfId="0" applyFont="1"/>
    <xf numFmtId="0" fontId="8" fillId="0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49" fontId="13" fillId="4" borderId="5" xfId="0" applyNumberFormat="1" applyFont="1" applyFill="1" applyBorder="1" applyAlignment="1">
      <alignment horizontal="center" vertical="center"/>
    </xf>
    <xf numFmtId="49" fontId="13" fillId="4" borderId="6" xfId="0" applyNumberFormat="1" applyFont="1" applyFill="1" applyBorder="1" applyAlignment="1">
      <alignment horizontal="center" vertical="center"/>
    </xf>
    <xf numFmtId="49" fontId="14" fillId="4" borderId="7" xfId="0" applyNumberFormat="1" applyFont="1" applyFill="1" applyBorder="1" applyAlignment="1">
      <alignment horizontal="center"/>
    </xf>
    <xf numFmtId="49" fontId="13" fillId="2" borderId="8" xfId="0" applyNumberFormat="1" applyFont="1" applyFill="1" applyBorder="1" applyAlignment="1">
      <alignment horizontal="left" vertical="center"/>
    </xf>
    <xf numFmtId="3" fontId="13" fillId="2" borderId="9" xfId="0" applyNumberFormat="1" applyFont="1" applyFill="1" applyBorder="1" applyAlignment="1">
      <alignment horizontal="right" vertical="center"/>
    </xf>
    <xf numFmtId="9" fontId="14" fillId="2" borderId="10" xfId="0" applyNumberFormat="1" applyFont="1" applyFill="1" applyBorder="1" applyAlignment="1">
      <alignment horizontal="right"/>
    </xf>
    <xf numFmtId="172" fontId="13" fillId="2" borderId="9" xfId="0" applyNumberFormat="1" applyFont="1" applyFill="1" applyBorder="1" applyAlignment="1">
      <alignment horizontal="right" vertical="center"/>
    </xf>
    <xf numFmtId="49" fontId="13" fillId="4" borderId="11" xfId="0" applyNumberFormat="1" applyFont="1" applyFill="1" applyBorder="1" applyAlignment="1">
      <alignment horizontal="left" vertical="center"/>
    </xf>
    <xf numFmtId="172" fontId="13" fillId="4" borderId="12" xfId="0" applyNumberFormat="1" applyFont="1" applyFill="1" applyBorder="1" applyAlignment="1">
      <alignment horizontal="right" vertical="center"/>
    </xf>
    <xf numFmtId="9" fontId="13" fillId="4" borderId="13" xfId="0" applyNumberFormat="1" applyFont="1" applyFill="1" applyBorder="1" applyAlignment="1">
      <alignment horizontal="right" vertical="center"/>
    </xf>
    <xf numFmtId="49" fontId="13" fillId="4" borderId="14" xfId="0" applyNumberFormat="1" applyFont="1" applyFill="1" applyBorder="1" applyAlignment="1">
      <alignment vertical="center"/>
    </xf>
    <xf numFmtId="49" fontId="13" fillId="4" borderId="11" xfId="0" applyNumberFormat="1" applyFont="1" applyFill="1" applyBorder="1" applyAlignment="1">
      <alignment vertical="center"/>
    </xf>
    <xf numFmtId="172" fontId="13" fillId="4" borderId="12" xfId="0" applyNumberFormat="1" applyFont="1" applyFill="1" applyBorder="1" applyAlignment="1">
      <alignment vertical="center"/>
    </xf>
    <xf numFmtId="172" fontId="13" fillId="4" borderId="13" xfId="0" applyNumberFormat="1" applyFont="1" applyFill="1" applyBorder="1" applyAlignment="1">
      <alignment vertical="center"/>
    </xf>
    <xf numFmtId="41" fontId="13" fillId="4" borderId="15" xfId="15" applyFont="1" applyFill="1" applyBorder="1" applyAlignment="1">
      <alignment vertical="center"/>
    </xf>
    <xf numFmtId="41" fontId="13" fillId="4" borderId="16" xfId="15" applyFont="1" applyFill="1" applyBorder="1" applyAlignment="1">
      <alignment vertical="center"/>
    </xf>
    <xf numFmtId="3" fontId="15" fillId="0" borderId="2" xfId="0" applyNumberFormat="1" applyFont="1" applyBorder="1" applyAlignment="1">
      <alignment horizontal="right"/>
    </xf>
    <xf numFmtId="4" fontId="8" fillId="0" borderId="3" xfId="1" applyNumberFormat="1" applyFont="1" applyFill="1" applyBorder="1" applyAlignment="1">
      <alignment horizontal="center"/>
    </xf>
    <xf numFmtId="169" fontId="8" fillId="0" borderId="3" xfId="6" applyNumberFormat="1" applyFont="1" applyFill="1" applyBorder="1" applyAlignment="1"/>
    <xf numFmtId="3" fontId="5" fillId="0" borderId="3" xfId="0" applyNumberFormat="1" applyFont="1" applyFill="1" applyBorder="1" applyAlignment="1"/>
    <xf numFmtId="169" fontId="8" fillId="0" borderId="3" xfId="6" applyNumberFormat="1" applyFont="1" applyBorder="1" applyAlignment="1"/>
    <xf numFmtId="3" fontId="5" fillId="0" borderId="0" xfId="0" applyNumberFormat="1" applyFont="1"/>
    <xf numFmtId="0" fontId="4" fillId="6" borderId="25" xfId="0" applyFont="1" applyFill="1" applyBorder="1" applyAlignment="1">
      <alignment horizontal="left" vertical="center" wrapText="1"/>
    </xf>
    <xf numFmtId="0" fontId="4" fillId="6" borderId="27" xfId="0" applyFont="1" applyFill="1" applyBorder="1" applyAlignment="1">
      <alignment horizontal="left" vertical="center" wrapText="1"/>
    </xf>
    <xf numFmtId="49" fontId="4" fillId="7" borderId="17" xfId="0" applyNumberFormat="1" applyFont="1" applyFill="1" applyBorder="1" applyAlignment="1">
      <alignment horizontal="center" vertical="center"/>
    </xf>
    <xf numFmtId="49" fontId="4" fillId="7" borderId="18" xfId="0" applyNumberFormat="1" applyFont="1" applyFill="1" applyBorder="1" applyAlignment="1">
      <alignment horizontal="center" vertical="center"/>
    </xf>
    <xf numFmtId="49" fontId="4" fillId="7" borderId="19" xfId="0" applyNumberFormat="1" applyFont="1" applyFill="1" applyBorder="1" applyAlignment="1">
      <alignment horizontal="center" vertical="center"/>
    </xf>
    <xf numFmtId="49" fontId="4" fillId="7" borderId="20" xfId="0" applyNumberFormat="1" applyFont="1" applyFill="1" applyBorder="1" applyAlignment="1">
      <alignment horizontal="center" vertical="center"/>
    </xf>
    <xf numFmtId="49" fontId="4" fillId="7" borderId="21" xfId="0" applyNumberFormat="1" applyFont="1" applyFill="1" applyBorder="1" applyAlignment="1">
      <alignment horizontal="center" vertical="center"/>
    </xf>
    <xf numFmtId="49" fontId="4" fillId="7" borderId="22" xfId="0" applyNumberFormat="1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 wrapText="1"/>
    </xf>
    <xf numFmtId="0" fontId="6" fillId="5" borderId="29" xfId="0" applyFont="1" applyFill="1" applyBorder="1" applyAlignment="1">
      <alignment horizontal="center" vertical="center" wrapText="1"/>
    </xf>
    <xf numFmtId="0" fontId="6" fillId="5" borderId="30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 wrapText="1"/>
    </xf>
  </cellXfs>
  <cellStyles count="16">
    <cellStyle name="Millares" xfId="1" builtinId="3"/>
    <cellStyle name="Millares [0]" xfId="15" builtinId="6"/>
    <cellStyle name="Millares 2" xfId="2"/>
    <cellStyle name="Millares 3" xfId="3"/>
    <cellStyle name="Millares 6" xfId="4"/>
    <cellStyle name="Millares 6 2" xfId="5"/>
    <cellStyle name="Moneda" xfId="6" builtinId="4"/>
    <cellStyle name="Moneda 2" xfId="7"/>
    <cellStyle name="Normal" xfId="0" builtinId="0"/>
    <cellStyle name="Normal 2" xfId="8"/>
    <cellStyle name="Normal 2 3" xfId="9"/>
    <cellStyle name="Normal 4" xfId="10"/>
    <cellStyle name="Normal 4 2" xfId="11"/>
    <cellStyle name="Normal 6" xfId="12"/>
    <cellStyle name="Normal_Hoja1" xfId="13"/>
    <cellStyle name="Porcentaje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24848</xdr:colOff>
      <xdr:row>0</xdr:row>
      <xdr:rowOff>16566</xdr:rowOff>
    </xdr:from>
    <xdr:to>
      <xdr:col>7</xdr:col>
      <xdr:colOff>20155</xdr:colOff>
      <xdr:row>9</xdr:row>
      <xdr:rowOff>286441</xdr:rowOff>
    </xdr:to>
    <xdr:pic>
      <xdr:nvPicPr>
        <xdr:cNvPr id="1031" name="Imagen 1">
          <a:extLst>
            <a:ext uri="{FF2B5EF4-FFF2-40B4-BE49-F238E27FC236}">
              <a16:creationId xmlns="" xmlns:a16="http://schemas.microsoft.com/office/drawing/2014/main" id="{669AC1F0-CE55-C647-8C35-5D25169FC1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48" y="16566"/>
          <a:ext cx="7358546" cy="172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0:K112"/>
  <sheetViews>
    <sheetView showGridLines="0" tabSelected="1" zoomScale="110" zoomScaleNormal="110" workbookViewId="0">
      <selection activeCell="B18" sqref="B18"/>
    </sheetView>
  </sheetViews>
  <sheetFormatPr baseColWidth="10" defaultRowHeight="12.75" x14ac:dyDescent="0.25"/>
  <cols>
    <col min="1" max="1" width="6.85546875" style="1" customWidth="1"/>
    <col min="2" max="2" width="33.42578125" style="1" customWidth="1"/>
    <col min="3" max="3" width="16.85546875" style="1" customWidth="1"/>
    <col min="4" max="4" width="10.28515625" style="1" customWidth="1"/>
    <col min="5" max="5" width="18.28515625" style="1" customWidth="1"/>
    <col min="6" max="6" width="10.42578125" style="1" customWidth="1"/>
    <col min="7" max="7" width="21.140625" style="1" customWidth="1"/>
    <col min="8" max="16384" width="11.42578125" style="1"/>
  </cols>
  <sheetData>
    <row r="10" spans="2:10" ht="24.75" customHeight="1" x14ac:dyDescent="0.25"/>
    <row r="11" spans="2:10" ht="24" customHeight="1" x14ac:dyDescent="0.25">
      <c r="B11" s="2" t="s">
        <v>39</v>
      </c>
      <c r="C11" s="3" t="s">
        <v>91</v>
      </c>
      <c r="E11" s="98" t="s">
        <v>133</v>
      </c>
      <c r="F11" s="99"/>
      <c r="G11" s="4">
        <v>199500</v>
      </c>
      <c r="J11" s="1" t="s">
        <v>70</v>
      </c>
    </row>
    <row r="12" spans="2:10" ht="23.25" customHeight="1" x14ac:dyDescent="0.25">
      <c r="B12" s="5" t="s">
        <v>28</v>
      </c>
      <c r="C12" s="6" t="s">
        <v>118</v>
      </c>
      <c r="E12" s="109" t="s">
        <v>60</v>
      </c>
      <c r="F12" s="109"/>
      <c r="G12" s="7" t="s">
        <v>92</v>
      </c>
      <c r="H12" s="1" t="s">
        <v>70</v>
      </c>
    </row>
    <row r="13" spans="2:10" ht="18" customHeight="1" x14ac:dyDescent="0.25">
      <c r="B13" s="5" t="s">
        <v>27</v>
      </c>
      <c r="C13" s="6" t="s">
        <v>0</v>
      </c>
      <c r="E13" s="109" t="s">
        <v>90</v>
      </c>
      <c r="F13" s="109"/>
      <c r="G13" s="8">
        <v>104</v>
      </c>
      <c r="I13" s="1" t="s">
        <v>70</v>
      </c>
    </row>
    <row r="14" spans="2:10" x14ac:dyDescent="0.25">
      <c r="B14" s="5" t="s">
        <v>26</v>
      </c>
      <c r="C14" s="6" t="s">
        <v>59</v>
      </c>
      <c r="E14" s="109" t="s">
        <v>1</v>
      </c>
      <c r="F14" s="109"/>
      <c r="G14" s="8">
        <f>G11*G13</f>
        <v>20748000</v>
      </c>
    </row>
    <row r="15" spans="2:10" x14ac:dyDescent="0.25">
      <c r="B15" s="5" t="s">
        <v>25</v>
      </c>
      <c r="C15" s="6" t="s">
        <v>21</v>
      </c>
      <c r="E15" s="109" t="s">
        <v>61</v>
      </c>
      <c r="F15" s="109"/>
      <c r="G15" s="9" t="s">
        <v>54</v>
      </c>
    </row>
    <row r="16" spans="2:10" x14ac:dyDescent="0.25">
      <c r="B16" s="5" t="s">
        <v>2</v>
      </c>
      <c r="C16" s="6" t="s">
        <v>119</v>
      </c>
      <c r="E16" s="109" t="s">
        <v>3</v>
      </c>
      <c r="F16" s="109"/>
      <c r="G16" s="7" t="s">
        <v>92</v>
      </c>
    </row>
    <row r="17" spans="2:10" ht="25.5" x14ac:dyDescent="0.25">
      <c r="B17" s="5" t="s">
        <v>4</v>
      </c>
      <c r="C17" s="10" t="s">
        <v>143</v>
      </c>
      <c r="E17" s="110" t="s">
        <v>5</v>
      </c>
      <c r="F17" s="110"/>
      <c r="G17" s="9" t="s">
        <v>48</v>
      </c>
    </row>
    <row r="18" spans="2:10" x14ac:dyDescent="0.25">
      <c r="B18" s="11"/>
      <c r="C18" s="12"/>
      <c r="E18" s="13"/>
      <c r="F18" s="13"/>
      <c r="G18" s="14"/>
    </row>
    <row r="19" spans="2:10" ht="24" customHeight="1" x14ac:dyDescent="0.25">
      <c r="B19" s="106" t="s">
        <v>132</v>
      </c>
      <c r="C19" s="107"/>
      <c r="D19" s="107"/>
      <c r="E19" s="107"/>
      <c r="F19" s="107"/>
      <c r="G19" s="108"/>
    </row>
    <row r="20" spans="2:10" x14ac:dyDescent="0.25">
      <c r="C20" s="15"/>
      <c r="D20" s="15"/>
      <c r="E20" s="16"/>
      <c r="F20" s="17"/>
    </row>
    <row r="21" spans="2:10" x14ac:dyDescent="0.25">
      <c r="B21" s="2" t="s">
        <v>6</v>
      </c>
      <c r="C21" s="18"/>
      <c r="D21" s="18"/>
      <c r="E21" s="18"/>
      <c r="F21" s="18"/>
      <c r="G21" s="18"/>
    </row>
    <row r="22" spans="2:10" ht="25.5" x14ac:dyDescent="0.25">
      <c r="B22" s="19" t="s">
        <v>7</v>
      </c>
      <c r="C22" s="20" t="s">
        <v>8</v>
      </c>
      <c r="D22" s="20" t="s">
        <v>9</v>
      </c>
      <c r="E22" s="20" t="s">
        <v>62</v>
      </c>
      <c r="F22" s="21" t="s">
        <v>10</v>
      </c>
      <c r="G22" s="21" t="s">
        <v>11</v>
      </c>
      <c r="J22" s="22"/>
    </row>
    <row r="23" spans="2:10" x14ac:dyDescent="0.25">
      <c r="B23" s="23" t="s">
        <v>97</v>
      </c>
      <c r="C23" s="24" t="s">
        <v>12</v>
      </c>
      <c r="D23" s="25">
        <v>8</v>
      </c>
      <c r="E23" s="26" t="s">
        <v>122</v>
      </c>
      <c r="F23" s="27">
        <v>25000</v>
      </c>
      <c r="G23" s="28">
        <f>D23*F23</f>
        <v>200000</v>
      </c>
    </row>
    <row r="24" spans="2:10" x14ac:dyDescent="0.25">
      <c r="B24" s="23" t="s">
        <v>98</v>
      </c>
      <c r="C24" s="24" t="s">
        <v>12</v>
      </c>
      <c r="D24" s="25">
        <v>3</v>
      </c>
      <c r="E24" s="26" t="s">
        <v>121</v>
      </c>
      <c r="F24" s="27">
        <v>25000</v>
      </c>
      <c r="G24" s="28">
        <f>F24*D24</f>
        <v>75000</v>
      </c>
    </row>
    <row r="25" spans="2:10" x14ac:dyDescent="0.25">
      <c r="B25" s="23" t="s">
        <v>99</v>
      </c>
      <c r="C25" s="24" t="s">
        <v>12</v>
      </c>
      <c r="D25" s="25">
        <v>10</v>
      </c>
      <c r="E25" s="26" t="s">
        <v>103</v>
      </c>
      <c r="F25" s="27">
        <v>25000</v>
      </c>
      <c r="G25" s="28">
        <f t="shared" ref="G25:G29" si="0">F25*D25</f>
        <v>250000</v>
      </c>
    </row>
    <row r="26" spans="2:10" x14ac:dyDescent="0.25">
      <c r="B26" s="23" t="s">
        <v>100</v>
      </c>
      <c r="C26" s="24" t="s">
        <v>12</v>
      </c>
      <c r="D26" s="25">
        <v>3</v>
      </c>
      <c r="E26" s="26" t="s">
        <v>123</v>
      </c>
      <c r="F26" s="27">
        <v>25000</v>
      </c>
      <c r="G26" s="28">
        <f t="shared" si="0"/>
        <v>75000</v>
      </c>
    </row>
    <row r="27" spans="2:10" x14ac:dyDescent="0.25">
      <c r="B27" s="23" t="s">
        <v>101</v>
      </c>
      <c r="C27" s="24" t="s">
        <v>12</v>
      </c>
      <c r="D27" s="25">
        <v>8</v>
      </c>
      <c r="E27" s="26" t="s">
        <v>104</v>
      </c>
      <c r="F27" s="27">
        <v>25000</v>
      </c>
      <c r="G27" s="28">
        <f t="shared" si="0"/>
        <v>200000</v>
      </c>
    </row>
    <row r="28" spans="2:10" x14ac:dyDescent="0.25">
      <c r="B28" s="23" t="s">
        <v>131</v>
      </c>
      <c r="C28" s="24" t="s">
        <v>12</v>
      </c>
      <c r="D28" s="25">
        <v>10</v>
      </c>
      <c r="E28" s="26" t="s">
        <v>124</v>
      </c>
      <c r="F28" s="27">
        <v>25000</v>
      </c>
      <c r="G28" s="28">
        <f t="shared" si="0"/>
        <v>250000</v>
      </c>
    </row>
    <row r="29" spans="2:10" x14ac:dyDescent="0.25">
      <c r="B29" s="23" t="s">
        <v>102</v>
      </c>
      <c r="C29" s="24" t="s">
        <v>12</v>
      </c>
      <c r="D29" s="25">
        <v>170</v>
      </c>
      <c r="E29" s="26" t="s">
        <v>105</v>
      </c>
      <c r="F29" s="27">
        <v>25000</v>
      </c>
      <c r="G29" s="28">
        <f t="shared" si="0"/>
        <v>4250000</v>
      </c>
    </row>
    <row r="30" spans="2:10" x14ac:dyDescent="0.25">
      <c r="B30" s="19" t="s">
        <v>13</v>
      </c>
      <c r="C30" s="20"/>
      <c r="D30" s="20"/>
      <c r="E30" s="20"/>
      <c r="F30" s="29"/>
      <c r="G30" s="29">
        <f>SUM(G23:G29)</f>
        <v>5300000</v>
      </c>
      <c r="J30" s="22"/>
    </row>
    <row r="31" spans="2:10" x14ac:dyDescent="0.25">
      <c r="B31" s="13"/>
      <c r="C31" s="13"/>
      <c r="D31" s="13"/>
      <c r="E31" s="13"/>
      <c r="F31" s="30"/>
      <c r="G31" s="30"/>
    </row>
    <row r="32" spans="2:10" x14ac:dyDescent="0.25">
      <c r="B32" s="13"/>
      <c r="C32" s="13"/>
      <c r="D32" s="13"/>
      <c r="E32" s="13"/>
      <c r="F32" s="30"/>
      <c r="G32" s="30"/>
      <c r="H32" s="1" t="s">
        <v>70</v>
      </c>
    </row>
    <row r="33" spans="2:10" x14ac:dyDescent="0.25">
      <c r="B33" s="2" t="s">
        <v>29</v>
      </c>
      <c r="C33" s="31"/>
      <c r="D33" s="31"/>
      <c r="E33" s="31"/>
      <c r="F33" s="32"/>
      <c r="G33" s="32"/>
    </row>
    <row r="34" spans="2:10" ht="25.5" x14ac:dyDescent="0.25">
      <c r="B34" s="19" t="s">
        <v>7</v>
      </c>
      <c r="C34" s="20" t="s">
        <v>8</v>
      </c>
      <c r="D34" s="20" t="s">
        <v>9</v>
      </c>
      <c r="E34" s="20" t="s">
        <v>62</v>
      </c>
      <c r="F34" s="21" t="s">
        <v>10</v>
      </c>
      <c r="G34" s="21" t="s">
        <v>11</v>
      </c>
      <c r="J34" s="22"/>
    </row>
    <row r="35" spans="2:10" x14ac:dyDescent="0.25">
      <c r="B35" s="23" t="s">
        <v>68</v>
      </c>
      <c r="C35" s="24" t="s">
        <v>113</v>
      </c>
      <c r="D35" s="25">
        <v>1</v>
      </c>
      <c r="E35" s="26" t="s">
        <v>31</v>
      </c>
      <c r="F35" s="27">
        <v>60000</v>
      </c>
      <c r="G35" s="28">
        <f>D35*F35</f>
        <v>60000</v>
      </c>
      <c r="H35" s="1" t="s">
        <v>70</v>
      </c>
    </row>
    <row r="36" spans="2:10" x14ac:dyDescent="0.25">
      <c r="B36" s="23" t="s">
        <v>106</v>
      </c>
      <c r="C36" s="24" t="s">
        <v>113</v>
      </c>
      <c r="D36" s="25">
        <v>2</v>
      </c>
      <c r="E36" s="26" t="s">
        <v>31</v>
      </c>
      <c r="F36" s="27">
        <v>30000</v>
      </c>
      <c r="G36" s="28">
        <f t="shared" ref="G36:G41" si="1">D36*F36</f>
        <v>60000</v>
      </c>
    </row>
    <row r="37" spans="2:10" x14ac:dyDescent="0.25">
      <c r="B37" s="23" t="s">
        <v>107</v>
      </c>
      <c r="C37" s="24" t="s">
        <v>113</v>
      </c>
      <c r="D37" s="25">
        <v>2</v>
      </c>
      <c r="E37" s="26" t="s">
        <v>33</v>
      </c>
      <c r="F37" s="27">
        <v>30000</v>
      </c>
      <c r="G37" s="28">
        <f t="shared" si="1"/>
        <v>60000</v>
      </c>
    </row>
    <row r="38" spans="2:10" x14ac:dyDescent="0.25">
      <c r="B38" s="23" t="s">
        <v>108</v>
      </c>
      <c r="C38" s="24" t="s">
        <v>113</v>
      </c>
      <c r="D38" s="25">
        <v>2</v>
      </c>
      <c r="E38" s="26" t="s">
        <v>33</v>
      </c>
      <c r="F38" s="27">
        <v>20000</v>
      </c>
      <c r="G38" s="28">
        <f t="shared" si="1"/>
        <v>40000</v>
      </c>
    </row>
    <row r="39" spans="2:10" x14ac:dyDescent="0.25">
      <c r="B39" s="23" t="s">
        <v>109</v>
      </c>
      <c r="C39" s="24" t="s">
        <v>113</v>
      </c>
      <c r="D39" s="25">
        <v>3</v>
      </c>
      <c r="E39" s="26" t="s">
        <v>123</v>
      </c>
      <c r="F39" s="27">
        <v>20000</v>
      </c>
      <c r="G39" s="28">
        <f t="shared" si="1"/>
        <v>60000</v>
      </c>
    </row>
    <row r="40" spans="2:10" x14ac:dyDescent="0.25">
      <c r="B40" s="23" t="s">
        <v>110</v>
      </c>
      <c r="C40" s="24" t="s">
        <v>113</v>
      </c>
      <c r="D40" s="25">
        <v>2</v>
      </c>
      <c r="E40" s="26" t="s">
        <v>32</v>
      </c>
      <c r="F40" s="27">
        <v>30000</v>
      </c>
      <c r="G40" s="28">
        <f t="shared" si="1"/>
        <v>60000</v>
      </c>
    </row>
    <row r="41" spans="2:10" x14ac:dyDescent="0.25">
      <c r="B41" s="23" t="s">
        <v>111</v>
      </c>
      <c r="C41" s="24" t="s">
        <v>113</v>
      </c>
      <c r="D41" s="25">
        <v>1</v>
      </c>
      <c r="E41" s="26" t="s">
        <v>120</v>
      </c>
      <c r="F41" s="27">
        <v>30000</v>
      </c>
      <c r="G41" s="28">
        <f t="shared" si="1"/>
        <v>30000</v>
      </c>
    </row>
    <row r="42" spans="2:10" x14ac:dyDescent="0.25">
      <c r="B42" s="23" t="s">
        <v>112</v>
      </c>
      <c r="C42" s="24" t="s">
        <v>114</v>
      </c>
      <c r="D42" s="25">
        <v>2850</v>
      </c>
      <c r="E42" s="26" t="s">
        <v>115</v>
      </c>
      <c r="F42" s="27">
        <v>200</v>
      </c>
      <c r="G42" s="28">
        <f>D42*F42</f>
        <v>570000</v>
      </c>
    </row>
    <row r="43" spans="2:10" x14ac:dyDescent="0.25">
      <c r="B43" s="19" t="s">
        <v>30</v>
      </c>
      <c r="C43" s="20"/>
      <c r="D43" s="20"/>
      <c r="E43" s="20"/>
      <c r="F43" s="29"/>
      <c r="G43" s="29">
        <f>SUM(G35:G42)</f>
        <v>940000</v>
      </c>
      <c r="J43" s="22"/>
    </row>
    <row r="44" spans="2:10" x14ac:dyDescent="0.25">
      <c r="B44" s="13"/>
      <c r="C44" s="13"/>
      <c r="D44" s="13"/>
      <c r="E44" s="13"/>
      <c r="F44" s="30" t="s">
        <v>70</v>
      </c>
      <c r="G44" s="30"/>
    </row>
    <row r="45" spans="2:10" x14ac:dyDescent="0.25">
      <c r="B45" s="2" t="s">
        <v>14</v>
      </c>
      <c r="C45" s="31"/>
      <c r="D45" s="31"/>
      <c r="E45" s="31"/>
      <c r="F45" s="32"/>
      <c r="G45" s="32"/>
    </row>
    <row r="46" spans="2:10" ht="25.5" x14ac:dyDescent="0.25">
      <c r="B46" s="19" t="s">
        <v>15</v>
      </c>
      <c r="C46" s="20" t="s">
        <v>8</v>
      </c>
      <c r="D46" s="20" t="s">
        <v>22</v>
      </c>
      <c r="E46" s="20" t="s">
        <v>62</v>
      </c>
      <c r="F46" s="21" t="s">
        <v>10</v>
      </c>
      <c r="G46" s="21" t="s">
        <v>11</v>
      </c>
      <c r="J46" s="22"/>
    </row>
    <row r="47" spans="2:10" x14ac:dyDescent="0.25">
      <c r="B47" s="33" t="s">
        <v>43</v>
      </c>
      <c r="C47" s="34"/>
      <c r="D47" s="34"/>
      <c r="E47" s="34"/>
      <c r="F47" s="35"/>
      <c r="G47" s="36"/>
      <c r="I47" s="1" t="s">
        <v>70</v>
      </c>
    </row>
    <row r="48" spans="2:10" x14ac:dyDescent="0.25">
      <c r="B48" s="37" t="s">
        <v>41</v>
      </c>
      <c r="C48" s="38" t="s">
        <v>36</v>
      </c>
      <c r="D48" s="39">
        <v>13300</v>
      </c>
      <c r="E48" s="40" t="s">
        <v>31</v>
      </c>
      <c r="F48" s="41">
        <v>180</v>
      </c>
      <c r="G48" s="42">
        <f>F48*D48</f>
        <v>2394000</v>
      </c>
      <c r="H48" s="1" t="s">
        <v>70</v>
      </c>
    </row>
    <row r="49" spans="2:9" x14ac:dyDescent="0.25">
      <c r="B49" s="33" t="s">
        <v>44</v>
      </c>
      <c r="C49" s="34"/>
      <c r="D49" s="34"/>
      <c r="E49" s="34"/>
      <c r="F49" s="43"/>
      <c r="G49" s="43"/>
    </row>
    <row r="50" spans="2:9" x14ac:dyDescent="0.25">
      <c r="B50" s="37" t="s">
        <v>63</v>
      </c>
      <c r="C50" s="38" t="s">
        <v>34</v>
      </c>
      <c r="D50" s="39">
        <v>500</v>
      </c>
      <c r="E50" s="40" t="s">
        <v>33</v>
      </c>
      <c r="F50" s="41">
        <v>1450</v>
      </c>
      <c r="G50" s="42">
        <f t="shared" ref="G50:G55" si="2">F50*D50</f>
        <v>725000</v>
      </c>
    </row>
    <row r="51" spans="2:9" x14ac:dyDescent="0.25">
      <c r="B51" s="37" t="s">
        <v>66</v>
      </c>
      <c r="C51" s="38" t="s">
        <v>34</v>
      </c>
      <c r="D51" s="39">
        <v>150</v>
      </c>
      <c r="E51" s="40" t="s">
        <v>67</v>
      </c>
      <c r="F51" s="41">
        <v>1500</v>
      </c>
      <c r="G51" s="42">
        <f>F51*D51</f>
        <v>225000</v>
      </c>
    </row>
    <row r="52" spans="2:9" x14ac:dyDescent="0.25">
      <c r="B52" s="37" t="s">
        <v>38</v>
      </c>
      <c r="C52" s="38" t="s">
        <v>34</v>
      </c>
      <c r="D52" s="39">
        <v>400</v>
      </c>
      <c r="E52" s="40" t="s">
        <v>125</v>
      </c>
      <c r="F52" s="41">
        <v>1900</v>
      </c>
      <c r="G52" s="42">
        <f t="shared" si="2"/>
        <v>760000</v>
      </c>
    </row>
    <row r="53" spans="2:9" x14ac:dyDescent="0.25">
      <c r="B53" s="37" t="s">
        <v>78</v>
      </c>
      <c r="C53" s="38" t="s">
        <v>34</v>
      </c>
      <c r="D53" s="39">
        <v>200</v>
      </c>
      <c r="E53" s="40" t="s">
        <v>125</v>
      </c>
      <c r="F53" s="41">
        <v>880</v>
      </c>
      <c r="G53" s="42">
        <f t="shared" si="2"/>
        <v>176000</v>
      </c>
    </row>
    <row r="54" spans="2:9" x14ac:dyDescent="0.25">
      <c r="B54" s="44" t="s">
        <v>40</v>
      </c>
      <c r="C54" s="38" t="s">
        <v>139</v>
      </c>
      <c r="D54" s="39">
        <v>20</v>
      </c>
      <c r="E54" s="40" t="s">
        <v>33</v>
      </c>
      <c r="F54" s="45">
        <v>10978</v>
      </c>
      <c r="G54" s="42">
        <f t="shared" si="2"/>
        <v>219560</v>
      </c>
      <c r="I54" s="1" t="s">
        <v>70</v>
      </c>
    </row>
    <row r="55" spans="2:9" x14ac:dyDescent="0.25">
      <c r="B55" s="23" t="s">
        <v>137</v>
      </c>
      <c r="C55" s="38" t="s">
        <v>139</v>
      </c>
      <c r="D55" s="39">
        <v>5</v>
      </c>
      <c r="E55" s="40" t="s">
        <v>33</v>
      </c>
      <c r="F55" s="45">
        <v>12050</v>
      </c>
      <c r="G55" s="42">
        <f t="shared" si="2"/>
        <v>60250</v>
      </c>
    </row>
    <row r="56" spans="2:9" x14ac:dyDescent="0.25">
      <c r="B56" s="33" t="s">
        <v>45</v>
      </c>
      <c r="C56" s="34" t="s">
        <v>70</v>
      </c>
      <c r="D56" s="34"/>
      <c r="E56" s="34"/>
      <c r="F56" s="43"/>
      <c r="G56" s="43"/>
    </row>
    <row r="57" spans="2:9" x14ac:dyDescent="0.25">
      <c r="B57" s="23" t="s">
        <v>116</v>
      </c>
      <c r="C57" s="38" t="s">
        <v>34</v>
      </c>
      <c r="D57" s="46">
        <v>2</v>
      </c>
      <c r="E57" s="40" t="s">
        <v>67</v>
      </c>
      <c r="F57" s="41">
        <v>66160</v>
      </c>
      <c r="G57" s="42">
        <f>+F57*D57</f>
        <v>132320</v>
      </c>
    </row>
    <row r="58" spans="2:9" x14ac:dyDescent="0.25">
      <c r="B58" s="23" t="s">
        <v>75</v>
      </c>
      <c r="C58" s="38" t="s">
        <v>139</v>
      </c>
      <c r="D58" s="46">
        <v>1</v>
      </c>
      <c r="E58" s="40" t="s">
        <v>76</v>
      </c>
      <c r="F58" s="92">
        <v>70200</v>
      </c>
      <c r="G58" s="42">
        <f>+F58*D58</f>
        <v>70200</v>
      </c>
    </row>
    <row r="59" spans="2:9" x14ac:dyDescent="0.25">
      <c r="B59" s="23" t="s">
        <v>64</v>
      </c>
      <c r="C59" s="38" t="s">
        <v>139</v>
      </c>
      <c r="D59" s="39">
        <v>1</v>
      </c>
      <c r="E59" s="40" t="s">
        <v>24</v>
      </c>
      <c r="F59" s="92">
        <v>107150</v>
      </c>
      <c r="G59" s="42">
        <f>F59*D59</f>
        <v>107150</v>
      </c>
    </row>
    <row r="60" spans="2:9" x14ac:dyDescent="0.25">
      <c r="B60" s="44" t="s">
        <v>142</v>
      </c>
      <c r="C60" s="38" t="s">
        <v>34</v>
      </c>
      <c r="D60" s="39">
        <v>3</v>
      </c>
      <c r="E60" s="40" t="s">
        <v>77</v>
      </c>
      <c r="F60" s="92">
        <v>56450</v>
      </c>
      <c r="G60" s="42">
        <f>F60*D60</f>
        <v>169350</v>
      </c>
    </row>
    <row r="61" spans="2:9" x14ac:dyDescent="0.25">
      <c r="B61" s="33" t="s">
        <v>73</v>
      </c>
      <c r="C61" s="34"/>
      <c r="D61" s="34"/>
      <c r="E61" s="34"/>
      <c r="F61" s="43"/>
      <c r="G61" s="43"/>
    </row>
    <row r="62" spans="2:9" x14ac:dyDescent="0.25">
      <c r="B62" s="44" t="s">
        <v>71</v>
      </c>
      <c r="C62" s="38" t="s">
        <v>139</v>
      </c>
      <c r="D62" s="39">
        <v>10</v>
      </c>
      <c r="E62" s="40" t="s">
        <v>69</v>
      </c>
      <c r="F62" s="94">
        <v>16505</v>
      </c>
      <c r="G62" s="42">
        <f>F62*D62</f>
        <v>165050</v>
      </c>
    </row>
    <row r="63" spans="2:9" x14ac:dyDescent="0.25">
      <c r="B63" s="37" t="s">
        <v>93</v>
      </c>
      <c r="C63" s="38" t="s">
        <v>34</v>
      </c>
      <c r="D63" s="47">
        <v>2</v>
      </c>
      <c r="E63" s="47" t="s">
        <v>94</v>
      </c>
      <c r="F63" s="95">
        <v>13120</v>
      </c>
      <c r="G63" s="42">
        <f>F63*D63</f>
        <v>26240</v>
      </c>
    </row>
    <row r="64" spans="2:9" x14ac:dyDescent="0.25">
      <c r="B64" s="44" t="s">
        <v>72</v>
      </c>
      <c r="C64" s="38" t="s">
        <v>34</v>
      </c>
      <c r="D64" s="39">
        <v>1</v>
      </c>
      <c r="E64" s="40" t="s">
        <v>24</v>
      </c>
      <c r="F64" s="94">
        <v>117720</v>
      </c>
      <c r="G64" s="42">
        <f>F64*D64</f>
        <v>117720</v>
      </c>
    </row>
    <row r="65" spans="2:10" x14ac:dyDescent="0.25">
      <c r="B65" s="44" t="s">
        <v>74</v>
      </c>
      <c r="C65" s="38" t="s">
        <v>34</v>
      </c>
      <c r="D65" s="93">
        <v>0.5</v>
      </c>
      <c r="E65" s="40" t="s">
        <v>24</v>
      </c>
      <c r="F65" s="94">
        <v>73440</v>
      </c>
      <c r="G65" s="42">
        <f>F65*D65</f>
        <v>36720</v>
      </c>
      <c r="I65" s="1" t="s">
        <v>70</v>
      </c>
      <c r="J65" s="1" t="s">
        <v>70</v>
      </c>
    </row>
    <row r="66" spans="2:10" x14ac:dyDescent="0.25">
      <c r="B66" s="44" t="s">
        <v>95</v>
      </c>
      <c r="C66" s="38" t="s">
        <v>139</v>
      </c>
      <c r="D66" s="39">
        <v>3</v>
      </c>
      <c r="E66" s="40" t="s">
        <v>24</v>
      </c>
      <c r="F66" s="96">
        <v>23790</v>
      </c>
      <c r="G66" s="42">
        <f>F66*D66</f>
        <v>71370</v>
      </c>
    </row>
    <row r="67" spans="2:10" x14ac:dyDescent="0.25">
      <c r="B67" s="33" t="s">
        <v>96</v>
      </c>
      <c r="C67" s="34"/>
      <c r="D67" s="34"/>
      <c r="E67" s="34"/>
      <c r="F67" s="43"/>
      <c r="G67" s="43"/>
    </row>
    <row r="68" spans="2:10" x14ac:dyDescent="0.25">
      <c r="B68" s="48" t="s">
        <v>141</v>
      </c>
      <c r="C68" s="38" t="s">
        <v>139</v>
      </c>
      <c r="D68" s="49">
        <v>2</v>
      </c>
      <c r="E68" s="26" t="s">
        <v>117</v>
      </c>
      <c r="F68" s="50">
        <v>37200</v>
      </c>
      <c r="G68" s="50">
        <f>F68*D68</f>
        <v>74400</v>
      </c>
      <c r="H68" s="1" t="s">
        <v>70</v>
      </c>
    </row>
    <row r="69" spans="2:10" x14ac:dyDescent="0.25">
      <c r="B69" s="33" t="s">
        <v>17</v>
      </c>
      <c r="C69" s="51"/>
      <c r="D69" s="52"/>
      <c r="E69" s="51" t="s">
        <v>70</v>
      </c>
      <c r="F69" s="53"/>
      <c r="G69" s="53"/>
    </row>
    <row r="70" spans="2:10" x14ac:dyDescent="0.25">
      <c r="B70" s="44" t="s">
        <v>138</v>
      </c>
      <c r="C70" s="38" t="s">
        <v>139</v>
      </c>
      <c r="D70" s="39">
        <v>1</v>
      </c>
      <c r="E70" s="40" t="s">
        <v>31</v>
      </c>
      <c r="F70" s="45">
        <v>41000</v>
      </c>
      <c r="G70" s="42">
        <f>F70*D70</f>
        <v>41000</v>
      </c>
      <c r="I70" s="97" t="s">
        <v>70</v>
      </c>
    </row>
    <row r="71" spans="2:10" x14ac:dyDescent="0.25">
      <c r="B71" s="44" t="s">
        <v>140</v>
      </c>
      <c r="C71" s="38" t="s">
        <v>139</v>
      </c>
      <c r="D71" s="39">
        <v>6</v>
      </c>
      <c r="E71" s="40" t="s">
        <v>24</v>
      </c>
      <c r="F71" s="45">
        <v>14788</v>
      </c>
      <c r="G71" s="42">
        <f>F71*D71</f>
        <v>88728</v>
      </c>
      <c r="I71" s="1" t="s">
        <v>70</v>
      </c>
    </row>
    <row r="72" spans="2:10" x14ac:dyDescent="0.25">
      <c r="B72" s="19" t="s">
        <v>16</v>
      </c>
      <c r="C72" s="20" t="s">
        <v>139</v>
      </c>
      <c r="D72" s="20"/>
      <c r="E72" s="20"/>
      <c r="F72" s="21"/>
      <c r="G72" s="21">
        <f>SUM(G47:G71)</f>
        <v>5660058</v>
      </c>
      <c r="J72" s="22"/>
    </row>
    <row r="73" spans="2:10" x14ac:dyDescent="0.25">
      <c r="B73" s="17"/>
      <c r="C73" s="13"/>
      <c r="D73" s="13"/>
      <c r="E73" s="13"/>
      <c r="F73" s="54"/>
      <c r="G73" s="55"/>
    </row>
    <row r="74" spans="2:10" x14ac:dyDescent="0.25">
      <c r="B74" s="2" t="s">
        <v>17</v>
      </c>
      <c r="C74" s="31"/>
      <c r="D74" s="31"/>
      <c r="E74" s="31"/>
      <c r="F74" s="56"/>
      <c r="G74" s="56"/>
    </row>
    <row r="75" spans="2:10" ht="25.5" x14ac:dyDescent="0.25">
      <c r="B75" s="19" t="s">
        <v>18</v>
      </c>
      <c r="C75" s="20" t="s">
        <v>8</v>
      </c>
      <c r="D75" s="20" t="s">
        <v>23</v>
      </c>
      <c r="E75" s="20" t="s">
        <v>62</v>
      </c>
      <c r="F75" s="21" t="s">
        <v>10</v>
      </c>
      <c r="G75" s="21" t="s">
        <v>11</v>
      </c>
      <c r="J75" s="22"/>
    </row>
    <row r="76" spans="2:10" x14ac:dyDescent="0.25">
      <c r="B76" s="23" t="s">
        <v>42</v>
      </c>
      <c r="C76" s="38" t="s">
        <v>36</v>
      </c>
      <c r="D76" s="39">
        <v>3000</v>
      </c>
      <c r="E76" s="57" t="s">
        <v>33</v>
      </c>
      <c r="F76" s="45">
        <v>480</v>
      </c>
      <c r="G76" s="42">
        <f t="shared" ref="G76:G80" si="3">F76*D76</f>
        <v>1440000</v>
      </c>
    </row>
    <row r="77" spans="2:10" x14ac:dyDescent="0.25">
      <c r="B77" s="23" t="s">
        <v>37</v>
      </c>
      <c r="C77" s="58" t="s">
        <v>36</v>
      </c>
      <c r="D77" s="58">
        <v>7</v>
      </c>
      <c r="E77" s="58" t="s">
        <v>35</v>
      </c>
      <c r="F77" s="45">
        <v>150000</v>
      </c>
      <c r="G77" s="42">
        <f t="shared" si="3"/>
        <v>1050000</v>
      </c>
      <c r="H77" s="1" t="s">
        <v>70</v>
      </c>
    </row>
    <row r="78" spans="2:10" x14ac:dyDescent="0.25">
      <c r="B78" s="23" t="s">
        <v>126</v>
      </c>
      <c r="C78" s="58" t="s">
        <v>36</v>
      </c>
      <c r="D78" s="58">
        <v>7</v>
      </c>
      <c r="E78" s="58" t="s">
        <v>35</v>
      </c>
      <c r="F78" s="45">
        <v>150000</v>
      </c>
      <c r="G78" s="42">
        <f t="shared" si="3"/>
        <v>1050000</v>
      </c>
    </row>
    <row r="79" spans="2:10" x14ac:dyDescent="0.25">
      <c r="B79" s="23" t="s">
        <v>130</v>
      </c>
      <c r="C79" s="58" t="s">
        <v>129</v>
      </c>
      <c r="D79" s="58">
        <v>10</v>
      </c>
      <c r="E79" s="58" t="s">
        <v>33</v>
      </c>
      <c r="F79" s="45">
        <f>111000*1.19</f>
        <v>132090</v>
      </c>
      <c r="G79" s="42">
        <f t="shared" si="3"/>
        <v>1320900</v>
      </c>
    </row>
    <row r="80" spans="2:10" x14ac:dyDescent="0.25">
      <c r="B80" s="23" t="s">
        <v>46</v>
      </c>
      <c r="C80" s="58" t="s">
        <v>47</v>
      </c>
      <c r="D80" s="58">
        <v>4</v>
      </c>
      <c r="E80" s="58" t="s">
        <v>35</v>
      </c>
      <c r="F80" s="59">
        <v>80000</v>
      </c>
      <c r="G80" s="42">
        <f t="shared" si="3"/>
        <v>320000</v>
      </c>
    </row>
    <row r="81" spans="2:11" x14ac:dyDescent="0.25">
      <c r="B81" s="19" t="s">
        <v>19</v>
      </c>
      <c r="C81" s="20"/>
      <c r="D81" s="20"/>
      <c r="E81" s="20"/>
      <c r="F81" s="29"/>
      <c r="G81" s="29">
        <f>SUM(G76:G80)</f>
        <v>5180900</v>
      </c>
      <c r="J81" s="22"/>
      <c r="K81" s="1" t="s">
        <v>70</v>
      </c>
    </row>
    <row r="82" spans="2:11" x14ac:dyDescent="0.25">
      <c r="B82" s="17"/>
      <c r="C82" s="13"/>
      <c r="D82" s="13"/>
      <c r="E82" s="13"/>
      <c r="F82" s="60"/>
      <c r="G82" s="61"/>
    </row>
    <row r="83" spans="2:11" x14ac:dyDescent="0.25">
      <c r="B83" s="62" t="s">
        <v>49</v>
      </c>
      <c r="C83" s="63"/>
      <c r="D83" s="63"/>
      <c r="E83" s="63"/>
      <c r="F83" s="64"/>
      <c r="G83" s="65">
        <f>SUM(G30+G43+G72+G81)</f>
        <v>17080958</v>
      </c>
    </row>
    <row r="84" spans="2:11" x14ac:dyDescent="0.25">
      <c r="B84" s="66" t="s">
        <v>20</v>
      </c>
      <c r="C84" s="67"/>
      <c r="D84" s="67"/>
      <c r="E84" s="67"/>
      <c r="F84" s="68"/>
      <c r="G84" s="69">
        <f>G83*0.05</f>
        <v>854047.9</v>
      </c>
    </row>
    <row r="85" spans="2:11" x14ac:dyDescent="0.25">
      <c r="B85" s="62" t="s">
        <v>50</v>
      </c>
      <c r="C85" s="63"/>
      <c r="D85" s="63"/>
      <c r="E85" s="63"/>
      <c r="F85" s="64"/>
      <c r="G85" s="65">
        <f>SUM(G83:G84)</f>
        <v>17935005.899999999</v>
      </c>
    </row>
    <row r="86" spans="2:11" x14ac:dyDescent="0.25">
      <c r="B86" s="66" t="s">
        <v>51</v>
      </c>
      <c r="C86" s="67"/>
      <c r="D86" s="67"/>
      <c r="E86" s="67"/>
      <c r="F86" s="68"/>
      <c r="G86" s="69">
        <f>G14</f>
        <v>20748000</v>
      </c>
    </row>
    <row r="87" spans="2:11" x14ac:dyDescent="0.25">
      <c r="B87" s="62" t="s">
        <v>52</v>
      </c>
      <c r="C87" s="63"/>
      <c r="D87" s="63"/>
      <c r="E87" s="63"/>
      <c r="F87" s="64"/>
      <c r="G87" s="65">
        <f>G86-G85</f>
        <v>2812994.1000000015</v>
      </c>
      <c r="H87" s="1" t="s">
        <v>70</v>
      </c>
    </row>
    <row r="88" spans="2:11" x14ac:dyDescent="0.25">
      <c r="B88" s="70" t="s">
        <v>134</v>
      </c>
      <c r="C88" s="71"/>
      <c r="D88" s="72"/>
      <c r="E88" s="72"/>
      <c r="F88" s="72"/>
      <c r="G88" s="72" t="s">
        <v>70</v>
      </c>
    </row>
    <row r="89" spans="2:11" x14ac:dyDescent="0.25">
      <c r="B89" s="71"/>
      <c r="C89" s="71"/>
      <c r="D89" s="72"/>
      <c r="E89" s="72"/>
      <c r="F89" s="72"/>
      <c r="G89" s="72"/>
    </row>
    <row r="90" spans="2:11" x14ac:dyDescent="0.25">
      <c r="B90" s="73" t="s">
        <v>135</v>
      </c>
      <c r="C90" s="72"/>
      <c r="D90" s="72"/>
      <c r="E90" s="72"/>
      <c r="F90" s="72"/>
      <c r="G90" s="72"/>
    </row>
    <row r="91" spans="2:11" x14ac:dyDescent="0.25">
      <c r="B91" s="74" t="s">
        <v>55</v>
      </c>
      <c r="C91" s="72"/>
      <c r="D91" s="72"/>
      <c r="E91" s="72"/>
      <c r="F91" s="72"/>
      <c r="G91" s="72"/>
    </row>
    <row r="92" spans="2:11" x14ac:dyDescent="0.25">
      <c r="B92" s="74" t="s">
        <v>53</v>
      </c>
      <c r="C92" s="72"/>
      <c r="D92" s="72"/>
      <c r="E92" s="72"/>
      <c r="F92" s="72"/>
      <c r="G92" s="72"/>
    </row>
    <row r="93" spans="2:11" x14ac:dyDescent="0.25">
      <c r="B93" s="74" t="s">
        <v>56</v>
      </c>
      <c r="C93" s="72"/>
      <c r="D93" s="72"/>
      <c r="E93" s="72"/>
      <c r="F93" s="72"/>
      <c r="G93" s="72"/>
    </row>
    <row r="94" spans="2:11" x14ac:dyDescent="0.25">
      <c r="B94" s="75" t="s">
        <v>57</v>
      </c>
    </row>
    <row r="95" spans="2:11" x14ac:dyDescent="0.25">
      <c r="B95" s="75" t="s">
        <v>58</v>
      </c>
    </row>
    <row r="96" spans="2:11" x14ac:dyDescent="0.25">
      <c r="B96" s="111" t="s">
        <v>136</v>
      </c>
      <c r="C96" s="111"/>
      <c r="D96" s="111"/>
      <c r="E96" s="111"/>
      <c r="F96" s="111"/>
      <c r="G96" s="111"/>
    </row>
    <row r="97" spans="2:5" x14ac:dyDescent="0.25">
      <c r="B97" s="74" t="s">
        <v>65</v>
      </c>
    </row>
    <row r="98" spans="2:5" x14ac:dyDescent="0.25">
      <c r="B98" s="74" t="s">
        <v>127</v>
      </c>
    </row>
    <row r="99" spans="2:5" x14ac:dyDescent="0.25">
      <c r="B99" s="74" t="s">
        <v>128</v>
      </c>
    </row>
    <row r="100" spans="2:5" ht="13.5" thickBot="1" x14ac:dyDescent="0.3"/>
    <row r="101" spans="2:5" ht="13.5" thickBot="1" x14ac:dyDescent="0.3">
      <c r="B101" s="100" t="s">
        <v>79</v>
      </c>
      <c r="C101" s="101"/>
      <c r="D101" s="102"/>
    </row>
    <row r="102" spans="2:5" x14ac:dyDescent="0.25">
      <c r="B102" s="76" t="s">
        <v>18</v>
      </c>
      <c r="C102" s="77" t="s">
        <v>80</v>
      </c>
      <c r="D102" s="78" t="s">
        <v>81</v>
      </c>
    </row>
    <row r="103" spans="2:5" x14ac:dyDescent="0.25">
      <c r="B103" s="79" t="s">
        <v>82</v>
      </c>
      <c r="C103" s="80">
        <f>+G30</f>
        <v>5300000</v>
      </c>
      <c r="D103" s="81">
        <f>(C103/C108)</f>
        <v>0.29551147234359149</v>
      </c>
    </row>
    <row r="104" spans="2:5" x14ac:dyDescent="0.25">
      <c r="B104" s="79" t="s">
        <v>83</v>
      </c>
      <c r="C104" s="80">
        <f>+G43</f>
        <v>940000</v>
      </c>
      <c r="D104" s="81">
        <f>(C104/C108)</f>
        <v>5.2411468679806797E-2</v>
      </c>
    </row>
    <row r="105" spans="2:5" x14ac:dyDescent="0.25">
      <c r="B105" s="79" t="s">
        <v>15</v>
      </c>
      <c r="C105" s="80">
        <f>+G72</f>
        <v>5660058</v>
      </c>
      <c r="D105" s="81">
        <f>(C105/C108)</f>
        <v>0.31558718360945731</v>
      </c>
    </row>
    <row r="106" spans="2:5" x14ac:dyDescent="0.25">
      <c r="B106" s="79" t="s">
        <v>84</v>
      </c>
      <c r="C106" s="82">
        <f>+G81</f>
        <v>5180900</v>
      </c>
      <c r="D106" s="81">
        <f>(C106/C108)</f>
        <v>0.28887082774809686</v>
      </c>
    </row>
    <row r="107" spans="2:5" x14ac:dyDescent="0.25">
      <c r="B107" s="79" t="s">
        <v>85</v>
      </c>
      <c r="C107" s="82">
        <f>+G84</f>
        <v>854047.9</v>
      </c>
      <c r="D107" s="81">
        <f>(C107/C108)</f>
        <v>4.7619047619047623E-2</v>
      </c>
    </row>
    <row r="108" spans="2:5" ht="13.5" thickBot="1" x14ac:dyDescent="0.3">
      <c r="B108" s="83" t="s">
        <v>86</v>
      </c>
      <c r="C108" s="84">
        <f>SUM(C103:C107)</f>
        <v>17935005.899999999</v>
      </c>
      <c r="D108" s="85">
        <f>SUM(D103:D107)</f>
        <v>1.0000000000000002</v>
      </c>
    </row>
    <row r="109" spans="2:5" ht="13.5" thickBot="1" x14ac:dyDescent="0.3"/>
    <row r="110" spans="2:5" ht="13.5" thickBot="1" x14ac:dyDescent="0.3">
      <c r="B110" s="103" t="s">
        <v>87</v>
      </c>
      <c r="C110" s="104"/>
      <c r="D110" s="104"/>
      <c r="E110" s="105"/>
    </row>
    <row r="111" spans="2:5" x14ac:dyDescent="0.25">
      <c r="B111" s="86" t="s">
        <v>88</v>
      </c>
      <c r="C111" s="90">
        <v>194500</v>
      </c>
      <c r="D111" s="90">
        <v>199500</v>
      </c>
      <c r="E111" s="91">
        <v>204500</v>
      </c>
    </row>
    <row r="112" spans="2:5" ht="13.5" thickBot="1" x14ac:dyDescent="0.3">
      <c r="B112" s="87" t="s">
        <v>89</v>
      </c>
      <c r="C112" s="88">
        <f>(G85/C111)</f>
        <v>92.210827249357322</v>
      </c>
      <c r="D112" s="88">
        <f>(G85/D111)</f>
        <v>89.899778947368418</v>
      </c>
      <c r="E112" s="89">
        <f>(G85/E111)</f>
        <v>87.70174034229828</v>
      </c>
    </row>
  </sheetData>
  <mergeCells count="11">
    <mergeCell ref="E11:F11"/>
    <mergeCell ref="B101:D101"/>
    <mergeCell ref="B110:E110"/>
    <mergeCell ref="B19:G19"/>
    <mergeCell ref="E12:F12"/>
    <mergeCell ref="E13:F13"/>
    <mergeCell ref="E15:F15"/>
    <mergeCell ref="E16:F16"/>
    <mergeCell ref="E17:F17"/>
    <mergeCell ref="E14:F14"/>
    <mergeCell ref="B96:G96"/>
  </mergeCells>
  <pageMargins left="0.23622047244094491" right="0.23622047244094491" top="0.74803149606299213" bottom="0.74803149606299213" header="0.31496062992125984" footer="0.31496062992125984"/>
  <pageSetup paperSize="14" scale="87" fitToHeight="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Pepino Ensalada</vt:lpstr>
      <vt:lpstr>'Pepino Ensalada'!Área_de_impresión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2022-06-20T17:07:58Z</cp:lastPrinted>
  <dcterms:created xsi:type="dcterms:W3CDTF">2014-10-08T12:57:19Z</dcterms:created>
  <dcterms:modified xsi:type="dcterms:W3CDTF">2022-06-22T15:04:13Z</dcterms:modified>
</cp:coreProperties>
</file>