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xWindow="-120" yWindow="-120" windowWidth="20730" windowHeight="11160"/>
  </bookViews>
  <sheets>
    <sheet name="PERAL" sheetId="1" r:id="rId1"/>
  </sheets>
  <definedNames>
    <definedName name="_xlnm.Print_Area" localSheetId="0">PERAL!$B$2:$G$104</definedName>
  </definedNames>
  <calcPr calcId="152511"/>
</workbook>
</file>

<file path=xl/calcChain.xml><?xml version="1.0" encoding="utf-8"?>
<calcChain xmlns="http://schemas.openxmlformats.org/spreadsheetml/2006/main">
  <c r="G12" i="1" l="1"/>
  <c r="G59" i="1" l="1"/>
  <c r="G65" i="1"/>
  <c r="G64" i="1"/>
  <c r="G52" i="1"/>
  <c r="G57" i="1"/>
  <c r="G58" i="1"/>
  <c r="G61" i="1"/>
  <c r="G63" i="1"/>
  <c r="G66" i="1"/>
  <c r="G67" i="1"/>
  <c r="G21" i="1"/>
  <c r="G22" i="1"/>
  <c r="G23" i="1"/>
  <c r="G24" i="1"/>
  <c r="G25" i="1"/>
  <c r="G26" i="1"/>
  <c r="G39" i="1"/>
  <c r="G72" i="1"/>
  <c r="G73" i="1" s="1"/>
  <c r="G55" i="1"/>
  <c r="G54" i="1"/>
  <c r="G53" i="1"/>
  <c r="G51" i="1"/>
  <c r="G40" i="1"/>
  <c r="G41" i="1"/>
  <c r="D102" i="1"/>
  <c r="G42" i="1"/>
  <c r="G43" i="1"/>
  <c r="G44" i="1"/>
  <c r="G45" i="1"/>
  <c r="G38" i="1"/>
  <c r="G27" i="1"/>
  <c r="G28" i="1"/>
  <c r="G68" i="1" l="1"/>
  <c r="C95" i="1" s="1"/>
  <c r="G46" i="1"/>
  <c r="C94" i="1" s="1"/>
  <c r="G29" i="1"/>
  <c r="C96" i="1"/>
  <c r="G75" i="1" l="1"/>
  <c r="C92" i="1"/>
  <c r="C93" i="1"/>
  <c r="G78" i="1"/>
  <c r="G76" i="1" l="1"/>
  <c r="C97" i="1" s="1"/>
  <c r="G77" i="1" l="1"/>
  <c r="D103" i="1" s="1"/>
  <c r="C98" i="1"/>
  <c r="D92" i="1" s="1"/>
  <c r="C103" i="1" l="1"/>
  <c r="E103" i="1"/>
  <c r="G79" i="1"/>
  <c r="D97" i="1"/>
  <c r="D95" i="1"/>
  <c r="D96" i="1"/>
  <c r="D94" i="1"/>
  <c r="D98" i="1" l="1"/>
</calcChain>
</file>

<file path=xl/sharedStrings.xml><?xml version="1.0" encoding="utf-8"?>
<sst xmlns="http://schemas.openxmlformats.org/spreadsheetml/2006/main" count="195" uniqueCount="126">
  <si>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</si>
  <si>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</si>
  <si>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</si>
  <si>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</si>
  <si>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</si>
  <si>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</si>
  <si>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</si>
  <si>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</si>
  <si>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</si>
  <si>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</si>
  <si>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</si>
  <si>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</si>
  <si>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</si>
  <si>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</si>
  <si>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</si>
  <si>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</si>
  <si>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</si>
  <si>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</si>
  <si>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</si>
  <si>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</si>
  <si>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</si>
  <si>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</si>
  <si>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</si>
  <si>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</si>
  <si>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</si>
  <si>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</si>
  <si>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</si>
  <si>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</si>
  <si>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</si>
  <si>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</si>
  <si>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</si>
  <si>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</si>
  <si>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</si>
  <si>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</si>
  <si>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</si>
  <si>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</si>
  <si>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</si>
  <si>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</si>
  <si>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</si>
  <si>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</si>
  <si>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</si>
  <si>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</si>
  <si>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</si>
  <si>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</si>
  <si>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</si>
  <si>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</si>
  <si>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</si>
  <si>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</si>
  <si>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</si>
  <si>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</si>
  <si>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</si>
  <si>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</si>
  <si>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</si>
  <si>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</si>
  <si>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</si>
  <si>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</si>
  <si>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</si>
  <si>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</si>
  <si>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</si>
  <si>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Aplicación fertilizante</t>
  </si>
  <si>
    <t>Aplicación pesticidas</t>
  </si>
  <si>
    <t>Rastraje</t>
  </si>
  <si>
    <t>kg</t>
  </si>
  <si>
    <t>Superfosfato triple</t>
  </si>
  <si>
    <t>Todas</t>
  </si>
  <si>
    <t>Lib. B. O'Higgins</t>
  </si>
  <si>
    <t>Rancagua</t>
  </si>
  <si>
    <t>PRECIO ESPERADO ($/kg)</t>
  </si>
  <si>
    <t>FECHA ESTIMADA DEL  PRECIO VENTA</t>
  </si>
  <si>
    <t>Poda</t>
  </si>
  <si>
    <t>Raleo</t>
  </si>
  <si>
    <t>Control de malezas</t>
  </si>
  <si>
    <t>Enero - Marzo</t>
  </si>
  <si>
    <t>Septiembre</t>
  </si>
  <si>
    <t>Enero - Diciembre</t>
  </si>
  <si>
    <t>Octubre - Mayo</t>
  </si>
  <si>
    <t>Noviembre - Diciembre</t>
  </si>
  <si>
    <t>Surqueadura</t>
  </si>
  <si>
    <t>Triturar residuos de poda</t>
  </si>
  <si>
    <t>Julio</t>
  </si>
  <si>
    <t>Incorporar residuos (rastra)</t>
  </si>
  <si>
    <t>Agosto</t>
  </si>
  <si>
    <t>Cosecha, carro de arrastre</t>
  </si>
  <si>
    <t>Nebulizadora</t>
  </si>
  <si>
    <t>FERTILIZANTES</t>
  </si>
  <si>
    <t>Marzo - Noviembre</t>
  </si>
  <si>
    <t>lt</t>
  </si>
  <si>
    <t>Septiembre - Diciembre</t>
  </si>
  <si>
    <t>Potasio foliar</t>
  </si>
  <si>
    <t>FUNGICIDAS</t>
  </si>
  <si>
    <t>HERBICIDAS</t>
  </si>
  <si>
    <t>Roundup</t>
  </si>
  <si>
    <t>INSECTICIDAS</t>
  </si>
  <si>
    <t>Lorsban 4E</t>
  </si>
  <si>
    <t>Karate</t>
  </si>
  <si>
    <t>Septiembre - Marzo</t>
  </si>
  <si>
    <t>Citroliv</t>
  </si>
  <si>
    <t>Flete</t>
  </si>
  <si>
    <t>Fertilización</t>
  </si>
  <si>
    <t>septiembre</t>
  </si>
  <si>
    <t>Riego (16 riegos 8 meses)</t>
  </si>
  <si>
    <t>Varios, cercos, conducción, tutores, etc.</t>
  </si>
  <si>
    <t xml:space="preserve">Cosecha </t>
  </si>
  <si>
    <t>Mercado Interno</t>
  </si>
  <si>
    <t>Septiembre y Diciembre</t>
  </si>
  <si>
    <t>Medio</t>
  </si>
  <si>
    <t>Heladas, Sequía</t>
  </si>
  <si>
    <t>Kg</t>
  </si>
  <si>
    <t>Score 250 EC</t>
  </si>
  <si>
    <t>Polaris 40 WP</t>
  </si>
  <si>
    <t>Octubre</t>
  </si>
  <si>
    <t>Diciembre-Febrero</t>
  </si>
  <si>
    <t>Sulfato de Zinc</t>
  </si>
  <si>
    <t>Calcio Foliar</t>
  </si>
  <si>
    <t>Octubre- Diciembre</t>
  </si>
  <si>
    <t>Hurricane 70 Wp</t>
  </si>
  <si>
    <t>Dodine 65WG</t>
  </si>
  <si>
    <t xml:space="preserve">un </t>
  </si>
  <si>
    <t>PERAL</t>
  </si>
  <si>
    <t>Nordox Super 75 WP</t>
  </si>
  <si>
    <t>Febrero</t>
  </si>
  <si>
    <t>RENDIMIENTO (kg/ha)</t>
  </si>
  <si>
    <t>ESCENARIOS COSTO UNITARIO  ($/kg)</t>
  </si>
  <si>
    <t>Rendimiento  (kg/hà)</t>
  </si>
  <si>
    <t>Costo unitario ($/ kg) (*)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</si>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</sst>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  <numFmt numFmtId="168" formatCode="_-* #,##0.00\ _$_-;\-* #,##0.00\ _$_-;_-* &quot;-&quot;??\ _$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0.39997558519241921"/>
      </left>
      <right style="thin">
        <color theme="2" tint="0.39997558519241921"/>
      </right>
      <top style="thin">
        <color theme="2" tint="0.39997558519241921"/>
      </top>
      <bottom style="thin">
        <color theme="2" tint="0.3999755851924192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 applyNumberFormat="0" applyFill="0" applyBorder="0" applyProtection="0"/>
    <xf numFmtId="0" fontId="19" fillId="0" borderId="18"/>
    <xf numFmtId="43" fontId="20" fillId="0" borderId="0" applyFont="0" applyFill="0" applyBorder="0" applyAlignment="0" applyProtection="0"/>
    <xf numFmtId="0" fontId="19" fillId="0" borderId="18"/>
    <xf numFmtId="0" fontId="1" fillId="0" borderId="18"/>
    <xf numFmtId="168" fontId="1" fillId="0" borderId="18" applyFont="0" applyFill="0" applyBorder="0" applyAlignment="0" applyProtection="0"/>
    <xf numFmtId="0" fontId="20" fillId="0" borderId="18" applyNumberFormat="0" applyFill="0" applyBorder="0" applyProtection="0"/>
    <xf numFmtId="43" fontId="20" fillId="0" borderId="18" applyFont="0" applyFill="0" applyBorder="0" applyAlignment="0" applyProtection="0"/>
  </cellStyleXfs>
  <cellXfs count="18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/>
    <xf numFmtId="49" fontId="5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/>
    <xf numFmtId="49" fontId="5" fillId="2" borderId="6" xfId="0" applyNumberFormat="1" applyFont="1" applyFill="1" applyBorder="1" applyAlignment="1">
      <alignment horizontal="right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15" fillId="6" borderId="18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5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3" fillId="2" borderId="21" xfId="0" applyFont="1" applyFill="1" applyBorder="1" applyAlignment="1"/>
    <xf numFmtId="3" fontId="3" fillId="2" borderId="21" xfId="0" applyNumberFormat="1" applyFont="1" applyFill="1" applyBorder="1" applyAlignment="1"/>
    <xf numFmtId="49" fontId="2" fillId="5" borderId="22" xfId="0" applyNumberFormat="1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164" fontId="2" fillId="5" borderId="24" xfId="0" applyNumberFormat="1" applyFont="1" applyFill="1" applyBorder="1" applyAlignment="1">
      <alignment vertical="center"/>
    </xf>
    <xf numFmtId="49" fontId="2" fillId="3" borderId="25" xfId="0" applyNumberFormat="1" applyFont="1" applyFill="1" applyBorder="1" applyAlignment="1">
      <alignment vertical="center"/>
    </xf>
    <xf numFmtId="164" fontId="2" fillId="3" borderId="26" xfId="0" applyNumberFormat="1" applyFont="1" applyFill="1" applyBorder="1" applyAlignment="1">
      <alignment vertical="center"/>
    </xf>
    <xf numFmtId="49" fontId="2" fillId="5" borderId="25" xfId="0" applyNumberFormat="1" applyFont="1" applyFill="1" applyBorder="1" applyAlignment="1">
      <alignment vertical="center"/>
    </xf>
    <xf numFmtId="164" fontId="2" fillId="5" borderId="26" xfId="0" applyNumberFormat="1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7" borderId="29" xfId="0" applyNumberFormat="1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9" fontId="15" fillId="2" borderId="32" xfId="0" applyNumberFormat="1" applyFont="1" applyFill="1" applyBorder="1" applyAlignment="1"/>
    <xf numFmtId="49" fontId="13" fillId="7" borderId="33" xfId="0" applyNumberFormat="1" applyFont="1" applyFill="1" applyBorder="1" applyAlignment="1">
      <alignment vertical="center"/>
    </xf>
    <xf numFmtId="165" fontId="13" fillId="7" borderId="34" xfId="0" applyNumberFormat="1" applyFont="1" applyFill="1" applyBorder="1" applyAlignment="1">
      <alignment vertical="center"/>
    </xf>
    <xf numFmtId="9" fontId="13" fillId="7" borderId="35" xfId="0" applyNumberFormat="1" applyFont="1" applyFill="1" applyBorder="1" applyAlignment="1">
      <alignment vertical="center"/>
    </xf>
    <xf numFmtId="0" fontId="15" fillId="8" borderId="38" xfId="0" applyFont="1" applyFill="1" applyBorder="1" applyAlignment="1"/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/>
    <xf numFmtId="0" fontId="15" fillId="2" borderId="41" xfId="0" applyFont="1" applyFill="1" applyBorder="1" applyAlignment="1"/>
    <xf numFmtId="49" fontId="15" fillId="2" borderId="42" xfId="0" applyNumberFormat="1" applyFont="1" applyFill="1" applyBorder="1" applyAlignment="1">
      <alignment vertical="center"/>
    </xf>
    <xf numFmtId="0" fontId="15" fillId="2" borderId="43" xfId="0" applyFont="1" applyFill="1" applyBorder="1" applyAlignment="1"/>
    <xf numFmtId="49" fontId="15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0" fontId="13" fillId="6" borderId="18" xfId="0" applyFont="1" applyFill="1" applyBorder="1" applyAlignment="1">
      <alignment vertical="center"/>
    </xf>
    <xf numFmtId="49" fontId="13" fillId="7" borderId="47" xfId="0" applyNumberFormat="1" applyFont="1" applyFill="1" applyBorder="1" applyAlignment="1">
      <alignment vertical="center"/>
    </xf>
    <xf numFmtId="165" fontId="13" fillId="7" borderId="35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3" fontId="3" fillId="2" borderId="13" xfId="0" applyNumberFormat="1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horizontal="right" wrapText="1"/>
    </xf>
    <xf numFmtId="49" fontId="2" fillId="3" borderId="5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5" fillId="2" borderId="6" xfId="0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/>
    </xf>
    <xf numFmtId="49" fontId="2" fillId="3" borderId="50" xfId="0" applyNumberFormat="1" applyFont="1" applyFill="1" applyBorder="1" applyAlignment="1">
      <alignment horizontal="right" vertical="center" wrapText="1"/>
    </xf>
    <xf numFmtId="3" fontId="3" fillId="2" borderId="21" xfId="0" applyNumberFormat="1" applyFont="1" applyFill="1" applyBorder="1" applyAlignment="1">
      <alignment horizontal="right"/>
    </xf>
    <xf numFmtId="164" fontId="2" fillId="2" borderId="18" xfId="0" applyNumberFormat="1" applyFont="1" applyFill="1" applyBorder="1" applyAlignment="1">
      <alignment horizontal="right" vertical="center"/>
    </xf>
    <xf numFmtId="164" fontId="17" fillId="2" borderId="18" xfId="0" applyNumberFormat="1" applyFont="1" applyFill="1" applyBorder="1" applyAlignment="1">
      <alignment horizontal="right" vertical="center"/>
    </xf>
    <xf numFmtId="0" fontId="15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9" fillId="3" borderId="17" xfId="0" applyFont="1" applyFill="1" applyBorder="1" applyAlignment="1">
      <alignment horizontal="right" vertical="center"/>
    </xf>
    <xf numFmtId="49" fontId="2" fillId="3" borderId="50" xfId="0" applyNumberFormat="1" applyFont="1" applyFill="1" applyBorder="1" applyAlignment="1">
      <alignment horizontal="center" vertical="center"/>
    </xf>
    <xf numFmtId="0" fontId="3" fillId="2" borderId="51" xfId="0" applyFont="1" applyFill="1" applyBorder="1" applyAlignment="1"/>
    <xf numFmtId="0" fontId="3" fillId="2" borderId="52" xfId="0" applyFont="1" applyFill="1" applyBorder="1" applyAlignment="1"/>
    <xf numFmtId="0" fontId="3" fillId="2" borderId="52" xfId="0" applyFont="1" applyFill="1" applyBorder="1" applyAlignment="1">
      <alignment horizontal="center"/>
    </xf>
    <xf numFmtId="3" fontId="3" fillId="2" borderId="52" xfId="0" applyNumberFormat="1" applyFont="1" applyFill="1" applyBorder="1" applyAlignment="1"/>
    <xf numFmtId="3" fontId="3" fillId="2" borderId="52" xfId="0" applyNumberFormat="1" applyFont="1" applyFill="1" applyBorder="1" applyAlignment="1">
      <alignment horizontal="right"/>
    </xf>
    <xf numFmtId="3" fontId="0" fillId="0" borderId="0" xfId="0" applyNumberFormat="1" applyFont="1" applyAlignment="1"/>
    <xf numFmtId="3" fontId="13" fillId="7" borderId="48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  <xf numFmtId="49" fontId="13" fillId="7" borderId="19" xfId="0" applyNumberFormat="1" applyFont="1" applyFill="1" applyBorder="1" applyAlignment="1">
      <alignment horizontal="center" vertical="center"/>
    </xf>
    <xf numFmtId="49" fontId="15" fillId="7" borderId="30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right"/>
    </xf>
    <xf numFmtId="0" fontId="5" fillId="0" borderId="56" xfId="0" applyFont="1" applyFill="1" applyBorder="1" applyAlignment="1">
      <alignment horizontal="right"/>
    </xf>
    <xf numFmtId="49" fontId="5" fillId="0" borderId="56" xfId="0" applyNumberFormat="1" applyFont="1" applyFill="1" applyBorder="1" applyAlignment="1">
      <alignment horizontal="right"/>
    </xf>
    <xf numFmtId="0" fontId="20" fillId="0" borderId="0" xfId="0" applyNumberFormat="1" applyFont="1" applyAlignment="1"/>
    <xf numFmtId="0" fontId="5" fillId="0" borderId="49" xfId="0" applyFont="1" applyFill="1" applyBorder="1"/>
    <xf numFmtId="0" fontId="22" fillId="0" borderId="56" xfId="0" applyFont="1" applyBorder="1" applyAlignment="1" applyProtection="1">
      <alignment horizontal="center" vertical="center"/>
      <protection locked="0"/>
    </xf>
    <xf numFmtId="0" fontId="21" fillId="0" borderId="56" xfId="3" applyFont="1" applyBorder="1" applyAlignment="1" applyProtection="1">
      <alignment horizontal="center" vertical="center"/>
      <protection locked="0"/>
    </xf>
    <xf numFmtId="3" fontId="21" fillId="0" borderId="56" xfId="2" applyNumberFormat="1" applyFont="1" applyFill="1" applyBorder="1" applyAlignment="1" applyProtection="1">
      <alignment horizontal="center" vertical="center"/>
      <protection locked="0"/>
    </xf>
    <xf numFmtId="3" fontId="21" fillId="0" borderId="56" xfId="2" applyNumberFormat="1" applyFont="1" applyBorder="1" applyAlignment="1" applyProtection="1">
      <alignment horizontal="center" vertical="center"/>
      <protection locked="0"/>
    </xf>
    <xf numFmtId="0" fontId="23" fillId="0" borderId="57" xfId="0" applyFont="1" applyFill="1" applyBorder="1" applyAlignment="1">
      <alignment horizontal="left" vertical="center" wrapText="1"/>
    </xf>
    <xf numFmtId="0" fontId="23" fillId="0" borderId="57" xfId="0" applyFont="1" applyFill="1" applyBorder="1" applyAlignment="1">
      <alignment horizontal="center" vertical="center" wrapText="1"/>
    </xf>
    <xf numFmtId="3" fontId="23" fillId="0" borderId="57" xfId="0" applyNumberFormat="1" applyFont="1" applyFill="1" applyBorder="1" applyAlignment="1">
      <alignment horizontal="center" vertical="center" wrapText="1"/>
    </xf>
    <xf numFmtId="0" fontId="5" fillId="0" borderId="57" xfId="0" applyFont="1" applyFill="1" applyBorder="1"/>
    <xf numFmtId="0" fontId="5" fillId="0" borderId="57" xfId="0" applyFont="1" applyFill="1" applyBorder="1" applyAlignment="1">
      <alignment horizontal="center"/>
    </xf>
    <xf numFmtId="3" fontId="5" fillId="0" borderId="57" xfId="2" applyNumberFormat="1" applyFont="1" applyFill="1" applyBorder="1" applyAlignment="1">
      <alignment horizontal="center"/>
    </xf>
    <xf numFmtId="3" fontId="5" fillId="0" borderId="57" xfId="0" applyNumberFormat="1" applyFont="1" applyFill="1" applyBorder="1" applyAlignment="1">
      <alignment horizontal="center" wrapText="1"/>
    </xf>
    <xf numFmtId="0" fontId="12" fillId="0" borderId="57" xfId="0" applyNumberFormat="1" applyFont="1" applyFill="1" applyBorder="1" applyAlignment="1"/>
    <xf numFmtId="0" fontId="12" fillId="0" borderId="57" xfId="0" applyNumberFormat="1" applyFont="1" applyBorder="1" applyAlignment="1">
      <alignment horizontal="center"/>
    </xf>
    <xf numFmtId="3" fontId="5" fillId="0" borderId="57" xfId="0" applyNumberFormat="1" applyFont="1" applyBorder="1" applyAlignment="1">
      <alignment horizontal="center"/>
    </xf>
    <xf numFmtId="0" fontId="21" fillId="0" borderId="57" xfId="0" applyFont="1" applyFill="1" applyBorder="1" applyAlignment="1">
      <alignment horizontal="center" wrapText="1"/>
    </xf>
    <xf numFmtId="0" fontId="5" fillId="0" borderId="57" xfId="0" applyFont="1" applyFill="1" applyBorder="1" applyAlignment="1">
      <alignment wrapText="1"/>
    </xf>
    <xf numFmtId="0" fontId="5" fillId="0" borderId="57" xfId="0" applyFont="1" applyFill="1" applyBorder="1" applyAlignment="1">
      <alignment horizontal="center" wrapText="1"/>
    </xf>
    <xf numFmtId="0" fontId="5" fillId="0" borderId="57" xfId="0" applyNumberFormat="1" applyFont="1" applyBorder="1" applyAlignment="1"/>
    <xf numFmtId="0" fontId="5" fillId="0" borderId="57" xfId="0" applyNumberFormat="1" applyFont="1" applyBorder="1" applyAlignment="1">
      <alignment horizontal="center"/>
    </xf>
    <xf numFmtId="3" fontId="5" fillId="0" borderId="57" xfId="0" applyNumberFormat="1" applyFont="1" applyFill="1" applyBorder="1" applyAlignment="1">
      <alignment horizontal="center"/>
    </xf>
    <xf numFmtId="0" fontId="21" fillId="0" borderId="57" xfId="0" applyFont="1" applyFill="1" applyBorder="1" applyAlignment="1">
      <alignment horizontal="left" vertical="center" wrapText="1"/>
    </xf>
    <xf numFmtId="0" fontId="21" fillId="0" borderId="57" xfId="0" applyFont="1" applyFill="1" applyBorder="1" applyAlignment="1">
      <alignment horizontal="center" vertical="center" wrapText="1"/>
    </xf>
    <xf numFmtId="3" fontId="21" fillId="0" borderId="57" xfId="0" applyNumberFormat="1" applyFont="1" applyFill="1" applyBorder="1" applyAlignment="1">
      <alignment horizontal="center" vertical="center" wrapText="1"/>
    </xf>
    <xf numFmtId="0" fontId="5" fillId="0" borderId="57" xfId="1" applyFont="1" applyBorder="1" applyAlignment="1">
      <alignment wrapText="1"/>
    </xf>
    <xf numFmtId="167" fontId="5" fillId="0" borderId="57" xfId="0" applyNumberFormat="1" applyFont="1" applyFill="1" applyBorder="1" applyAlignment="1">
      <alignment horizontal="center" wrapText="1"/>
    </xf>
    <xf numFmtId="3" fontId="5" fillId="0" borderId="57" xfId="2" applyNumberFormat="1" applyFont="1" applyFill="1" applyBorder="1" applyAlignment="1">
      <alignment horizontal="center" wrapText="1"/>
    </xf>
    <xf numFmtId="3" fontId="5" fillId="2" borderId="57" xfId="0" applyNumberFormat="1" applyFont="1" applyFill="1" applyBorder="1" applyAlignment="1">
      <alignment horizontal="center" wrapText="1"/>
    </xf>
    <xf numFmtId="0" fontId="5" fillId="0" borderId="57" xfId="1" applyFont="1" applyBorder="1" applyAlignment="1">
      <alignment horizontal="left" wrapText="1"/>
    </xf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3" fontId="8" fillId="3" borderId="57" xfId="0" applyNumberFormat="1" applyFont="1" applyFill="1" applyBorder="1" applyAlignment="1">
      <alignment horizontal="center" vertical="center"/>
    </xf>
    <xf numFmtId="49" fontId="9" fillId="3" borderId="57" xfId="0" applyNumberFormat="1" applyFont="1" applyFill="1" applyBorder="1" applyAlignment="1">
      <alignment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vertical="center"/>
    </xf>
    <xf numFmtId="3" fontId="9" fillId="3" borderId="57" xfId="0" applyNumberFormat="1" applyFont="1" applyFill="1" applyBorder="1" applyAlignment="1">
      <alignment horizontal="center" vertical="center"/>
    </xf>
    <xf numFmtId="0" fontId="5" fillId="0" borderId="57" xfId="0" applyNumberFormat="1" applyFont="1" applyBorder="1" applyAlignment="1">
      <alignment horizontal="center" vertical="center"/>
    </xf>
    <xf numFmtId="49" fontId="2" fillId="5" borderId="50" xfId="0" applyNumberFormat="1" applyFont="1" applyFill="1" applyBorder="1" applyAlignment="1">
      <alignment vertical="center"/>
    </xf>
    <xf numFmtId="0" fontId="3" fillId="2" borderId="58" xfId="0" applyFont="1" applyFill="1" applyBorder="1" applyAlignment="1">
      <alignment vertical="center"/>
    </xf>
    <xf numFmtId="0" fontId="3" fillId="2" borderId="59" xfId="0" applyFont="1" applyFill="1" applyBorder="1" applyAlignment="1">
      <alignment vertical="center"/>
    </xf>
    <xf numFmtId="0" fontId="3" fillId="2" borderId="59" xfId="0" applyFont="1" applyFill="1" applyBorder="1" applyAlignment="1">
      <alignment horizontal="right" vertical="center"/>
    </xf>
    <xf numFmtId="49" fontId="2" fillId="3" borderId="57" xfId="0" applyNumberFormat="1" applyFont="1" applyFill="1" applyBorder="1" applyAlignment="1">
      <alignment horizontal="center" vertical="center" wrapText="1"/>
    </xf>
    <xf numFmtId="49" fontId="5" fillId="2" borderId="57" xfId="0" applyNumberFormat="1" applyFont="1" applyFill="1" applyBorder="1" applyAlignment="1">
      <alignment horizontal="center" wrapText="1"/>
    </xf>
    <xf numFmtId="49" fontId="5" fillId="2" borderId="57" xfId="0" applyNumberFormat="1" applyFont="1" applyFill="1" applyBorder="1" applyAlignment="1">
      <alignment wrapText="1"/>
    </xf>
    <xf numFmtId="0" fontId="5" fillId="2" borderId="57" xfId="0" applyNumberFormat="1" applyFont="1" applyFill="1" applyBorder="1" applyAlignment="1">
      <alignment horizontal="center" wrapText="1"/>
    </xf>
    <xf numFmtId="0" fontId="8" fillId="3" borderId="57" xfId="0" applyFont="1" applyFill="1" applyBorder="1" applyAlignment="1">
      <alignment vertical="center"/>
    </xf>
    <xf numFmtId="0" fontId="24" fillId="0" borderId="60" xfId="4" applyFont="1" applyFill="1" applyBorder="1" applyAlignment="1">
      <alignment horizontal="right" vertical="center" wrapText="1"/>
    </xf>
    <xf numFmtId="0" fontId="5" fillId="0" borderId="57" xfId="0" applyNumberFormat="1" applyFont="1" applyFill="1" applyBorder="1" applyAlignment="1">
      <alignment horizontal="center"/>
    </xf>
    <xf numFmtId="0" fontId="12" fillId="0" borderId="57" xfId="0" applyNumberFormat="1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21" fillId="0" borderId="57" xfId="6" applyFont="1" applyFill="1" applyBorder="1" applyAlignment="1">
      <alignment horizontal="left" wrapText="1"/>
    </xf>
    <xf numFmtId="0" fontId="21" fillId="0" borderId="57" xfId="6" applyFont="1" applyFill="1" applyBorder="1" applyAlignment="1">
      <alignment horizontal="center"/>
    </xf>
    <xf numFmtId="0" fontId="21" fillId="0" borderId="57" xfId="6" applyFont="1" applyFill="1" applyBorder="1" applyAlignment="1">
      <alignment horizontal="center" wrapText="1"/>
    </xf>
    <xf numFmtId="3" fontId="21" fillId="0" borderId="57" xfId="7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right"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8" fillId="8" borderId="53" xfId="0" applyNumberFormat="1" applyFont="1" applyFill="1" applyBorder="1" applyAlignment="1">
      <alignment horizontal="center" vertical="center"/>
    </xf>
    <xf numFmtId="49" fontId="18" fillId="8" borderId="54" xfId="0" applyNumberFormat="1" applyFont="1" applyFill="1" applyBorder="1" applyAlignment="1">
      <alignment horizontal="center" vertical="center"/>
    </xf>
    <xf numFmtId="49" fontId="18" fillId="8" borderId="55" xfId="0" applyNumberFormat="1" applyFont="1" applyFill="1" applyBorder="1" applyAlignment="1">
      <alignment horizontal="center" vertical="center"/>
    </xf>
    <xf numFmtId="49" fontId="18" fillId="8" borderId="36" xfId="0" applyNumberFormat="1" applyFont="1" applyFill="1" applyBorder="1" applyAlignment="1">
      <alignment vertical="center"/>
    </xf>
    <xf numFmtId="0" fontId="13" fillId="8" borderId="37" xfId="0" applyFont="1" applyFill="1" applyBorder="1" applyAlignment="1">
      <alignment vertical="center"/>
    </xf>
  </cellXfs>
  <cellStyles count="8">
    <cellStyle name="Millares" xfId="2" builtinId="3"/>
    <cellStyle name="Millares 2" xfId="5"/>
    <cellStyle name="Millares 3" xfId="7"/>
    <cellStyle name="Normal" xfId="0" builtinId="0"/>
    <cellStyle name="Normal 2" xfId="1"/>
    <cellStyle name="Normal 2 3" xfId="3"/>
    <cellStyle name="Normal 3" xfId="4"/>
    <cellStyle name="Normal 4" xfId="6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topLeftCell="A85" zoomScale="140" zoomScaleNormal="140" workbookViewId="0">
      <selection activeCell="B2" sqref="B2:G104"/>
    </sheetView>
  </sheetViews>
  <sheetFormatPr baseColWidth="10"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97" customWidth="1"/>
    <col min="8" max="8" width="27.42578125" style="1" customWidth="1"/>
    <col min="9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85"/>
    </row>
    <row r="2" spans="1:7" ht="15" customHeight="1">
      <c r="A2" s="2"/>
      <c r="B2" s="2"/>
      <c r="C2" s="2"/>
      <c r="D2" s="2"/>
      <c r="E2" s="2"/>
      <c r="F2" s="2"/>
      <c r="G2" s="85"/>
    </row>
    <row r="3" spans="1:7" ht="15" customHeight="1">
      <c r="A3" s="2"/>
      <c r="B3" s="2"/>
      <c r="C3" s="2"/>
      <c r="D3" s="2"/>
      <c r="E3" s="2"/>
      <c r="F3" s="2"/>
      <c r="G3" s="85"/>
    </row>
    <row r="4" spans="1:7" ht="15" customHeight="1">
      <c r="A4" s="2"/>
      <c r="B4" s="2"/>
      <c r="C4" s="2"/>
      <c r="D4" s="2"/>
      <c r="E4" s="2"/>
      <c r="F4" s="2"/>
      <c r="G4" s="85"/>
    </row>
    <row r="5" spans="1:7" ht="15" customHeight="1">
      <c r="A5" s="2"/>
      <c r="B5" s="2"/>
      <c r="C5" s="2"/>
      <c r="D5" s="2"/>
      <c r="E5" s="2"/>
      <c r="F5" s="2"/>
      <c r="G5" s="85"/>
    </row>
    <row r="6" spans="1:7" ht="15" customHeight="1">
      <c r="A6" s="2"/>
      <c r="B6" s="2"/>
      <c r="C6" s="2"/>
      <c r="D6" s="2"/>
      <c r="E6" s="2"/>
      <c r="F6" s="2"/>
      <c r="G6" s="85"/>
    </row>
    <row r="7" spans="1:7" ht="15" customHeight="1">
      <c r="A7" s="2"/>
      <c r="B7" s="2"/>
      <c r="C7" s="2"/>
      <c r="D7" s="2"/>
      <c r="E7" s="2"/>
      <c r="F7" s="2"/>
      <c r="G7" s="85"/>
    </row>
    <row r="8" spans="1:7" ht="15" customHeight="1">
      <c r="A8" s="2"/>
      <c r="B8" s="3"/>
      <c r="C8" s="4"/>
      <c r="D8" s="2"/>
      <c r="E8" s="4"/>
      <c r="F8" s="4"/>
      <c r="G8" s="86"/>
    </row>
    <row r="9" spans="1:7" ht="12" customHeight="1">
      <c r="A9" s="5"/>
      <c r="B9" s="6" t="s">
        <v>0</v>
      </c>
      <c r="C9" s="113" t="s">
        <v>118</v>
      </c>
      <c r="D9" s="7"/>
      <c r="E9" s="171" t="s">
        <v>121</v>
      </c>
      <c r="F9" s="172"/>
      <c r="G9" s="112">
        <v>52000</v>
      </c>
    </row>
    <row r="10" spans="1:7" ht="18" customHeight="1">
      <c r="A10" s="5"/>
      <c r="B10" s="8" t="s">
        <v>1</v>
      </c>
      <c r="C10" s="162" t="s">
        <v>64</v>
      </c>
      <c r="D10" s="9"/>
      <c r="E10" s="173" t="s">
        <v>68</v>
      </c>
      <c r="F10" s="174"/>
      <c r="G10" s="10" t="s">
        <v>120</v>
      </c>
    </row>
    <row r="11" spans="1:7" ht="14.25" customHeight="1">
      <c r="A11" s="5"/>
      <c r="B11" s="8" t="s">
        <v>2</v>
      </c>
      <c r="C11" s="113" t="s">
        <v>105</v>
      </c>
      <c r="D11" s="9"/>
      <c r="E11" s="173" t="s">
        <v>67</v>
      </c>
      <c r="F11" s="174"/>
      <c r="G11" s="87">
        <v>200</v>
      </c>
    </row>
    <row r="12" spans="1:7" ht="11.25" customHeight="1">
      <c r="A12" s="5"/>
      <c r="B12" s="8" t="s">
        <v>3</v>
      </c>
      <c r="C12" s="113" t="s">
        <v>65</v>
      </c>
      <c r="D12" s="9"/>
      <c r="E12" s="11" t="s">
        <v>4</v>
      </c>
      <c r="F12" s="12"/>
      <c r="G12" s="83">
        <f>(G9*G11)</f>
        <v>10400000</v>
      </c>
    </row>
    <row r="13" spans="1:7" ht="11.25" customHeight="1">
      <c r="A13" s="5"/>
      <c r="B13" s="8" t="s">
        <v>5</v>
      </c>
      <c r="C13" s="113" t="s">
        <v>66</v>
      </c>
      <c r="D13" s="9"/>
      <c r="E13" s="173" t="s">
        <v>6</v>
      </c>
      <c r="F13" s="174"/>
      <c r="G13" s="10" t="s">
        <v>103</v>
      </c>
    </row>
    <row r="14" spans="1:7" ht="13.5" customHeight="1">
      <c r="A14" s="5"/>
      <c r="B14" s="8" t="s">
        <v>7</v>
      </c>
      <c r="C14" s="113" t="s">
        <v>64</v>
      </c>
      <c r="D14" s="9"/>
      <c r="E14" s="173" t="s">
        <v>8</v>
      </c>
      <c r="F14" s="174"/>
      <c r="G14" s="10" t="s">
        <v>120</v>
      </c>
    </row>
    <row r="15" spans="1:7" ht="21.75" customHeight="1">
      <c r="A15" s="5"/>
      <c r="B15" s="8" t="s">
        <v>9</v>
      </c>
      <c r="C15" s="114" t="s">
        <v>125</v>
      </c>
      <c r="D15" s="9"/>
      <c r="E15" s="175" t="s">
        <v>10</v>
      </c>
      <c r="F15" s="176"/>
      <c r="G15" s="170" t="s">
        <v>106</v>
      </c>
    </row>
    <row r="16" spans="1:7" ht="12" customHeight="1">
      <c r="A16" s="2"/>
      <c r="B16" s="13"/>
      <c r="C16" s="14"/>
      <c r="D16" s="15"/>
      <c r="E16" s="16"/>
      <c r="F16" s="16"/>
      <c r="G16" s="88"/>
    </row>
    <row r="17" spans="1:13" ht="12" customHeight="1">
      <c r="A17" s="17"/>
      <c r="B17" s="177" t="s">
        <v>11</v>
      </c>
      <c r="C17" s="178"/>
      <c r="D17" s="178"/>
      <c r="E17" s="178"/>
      <c r="F17" s="178"/>
      <c r="G17" s="178"/>
    </row>
    <row r="18" spans="1:13" ht="12" customHeight="1">
      <c r="A18" s="2"/>
      <c r="B18" s="18"/>
      <c r="C18" s="19"/>
      <c r="D18" s="19"/>
      <c r="E18" s="19"/>
      <c r="F18" s="20"/>
      <c r="G18" s="89"/>
    </row>
    <row r="19" spans="1:13" ht="12" customHeight="1">
      <c r="A19" s="5"/>
      <c r="B19" s="153" t="s">
        <v>12</v>
      </c>
      <c r="C19" s="154"/>
      <c r="D19" s="155"/>
      <c r="E19" s="155"/>
      <c r="F19" s="155"/>
      <c r="G19" s="156"/>
    </row>
    <row r="20" spans="1:13" ht="24" customHeight="1">
      <c r="A20" s="45"/>
      <c r="B20" s="157" t="s">
        <v>13</v>
      </c>
      <c r="C20" s="157" t="s">
        <v>14</v>
      </c>
      <c r="D20" s="157" t="s">
        <v>15</v>
      </c>
      <c r="E20" s="157" t="s">
        <v>16</v>
      </c>
      <c r="F20" s="157" t="s">
        <v>17</v>
      </c>
      <c r="G20" s="157" t="s">
        <v>18</v>
      </c>
    </row>
    <row r="21" spans="1:13" ht="12.75" customHeight="1">
      <c r="A21" s="45"/>
      <c r="B21" s="134" t="s">
        <v>69</v>
      </c>
      <c r="C21" s="135" t="s">
        <v>19</v>
      </c>
      <c r="D21" s="135">
        <v>25</v>
      </c>
      <c r="E21" s="158" t="s">
        <v>72</v>
      </c>
      <c r="F21" s="143">
        <v>28000</v>
      </c>
      <c r="G21" s="143">
        <f t="shared" ref="G21:G23" si="0">D21*F21</f>
        <v>700000</v>
      </c>
      <c r="L21" s="105"/>
      <c r="M21" s="105"/>
    </row>
    <row r="22" spans="1:13" ht="12.75" customHeight="1">
      <c r="A22" s="45"/>
      <c r="B22" s="134" t="s">
        <v>70</v>
      </c>
      <c r="C22" s="135" t="s">
        <v>19</v>
      </c>
      <c r="D22" s="135">
        <v>2</v>
      </c>
      <c r="E22" s="158" t="s">
        <v>73</v>
      </c>
      <c r="F22" s="143">
        <v>30000</v>
      </c>
      <c r="G22" s="143">
        <f t="shared" si="0"/>
        <v>60000</v>
      </c>
      <c r="L22" s="105"/>
      <c r="M22" s="105"/>
    </row>
    <row r="23" spans="1:13" ht="12.75" customHeight="1">
      <c r="A23" s="45"/>
      <c r="B23" s="134" t="s">
        <v>71</v>
      </c>
      <c r="C23" s="135" t="s">
        <v>19</v>
      </c>
      <c r="D23" s="135">
        <v>2</v>
      </c>
      <c r="E23" s="158" t="s">
        <v>74</v>
      </c>
      <c r="F23" s="143">
        <v>25000</v>
      </c>
      <c r="G23" s="143">
        <f t="shared" si="0"/>
        <v>50000</v>
      </c>
      <c r="L23" s="105"/>
      <c r="M23" s="105"/>
    </row>
    <row r="24" spans="1:13" ht="12.75" customHeight="1">
      <c r="A24" s="45"/>
      <c r="B24" s="134" t="s">
        <v>100</v>
      </c>
      <c r="C24" s="135" t="s">
        <v>19</v>
      </c>
      <c r="D24" s="135">
        <v>8</v>
      </c>
      <c r="E24" s="158" t="s">
        <v>75</v>
      </c>
      <c r="F24" s="143">
        <v>25000</v>
      </c>
      <c r="G24" s="143">
        <f>D24*F24</f>
        <v>200000</v>
      </c>
      <c r="L24" s="105"/>
      <c r="M24" s="105"/>
    </row>
    <row r="25" spans="1:13" ht="12.75" customHeight="1">
      <c r="A25" s="45"/>
      <c r="B25" s="134" t="s">
        <v>102</v>
      </c>
      <c r="C25" s="135" t="s">
        <v>19</v>
      </c>
      <c r="D25" s="135">
        <v>35</v>
      </c>
      <c r="E25" s="158" t="s">
        <v>76</v>
      </c>
      <c r="F25" s="143">
        <v>45000</v>
      </c>
      <c r="G25" s="143">
        <f>D25*F25</f>
        <v>1575000</v>
      </c>
      <c r="M25" s="105"/>
    </row>
    <row r="26" spans="1:13" ht="12.75" customHeight="1">
      <c r="A26" s="45"/>
      <c r="B26" s="134" t="s">
        <v>101</v>
      </c>
      <c r="C26" s="135" t="s">
        <v>19</v>
      </c>
      <c r="D26" s="135">
        <v>2</v>
      </c>
      <c r="E26" s="158" t="s">
        <v>74</v>
      </c>
      <c r="F26" s="143">
        <v>25000</v>
      </c>
      <c r="G26" s="143">
        <f>D26*F26</f>
        <v>50000</v>
      </c>
      <c r="M26" s="105"/>
    </row>
    <row r="27" spans="1:13" ht="12.75" customHeight="1">
      <c r="A27" s="45"/>
      <c r="B27" s="159" t="s">
        <v>60</v>
      </c>
      <c r="C27" s="158" t="s">
        <v>19</v>
      </c>
      <c r="D27" s="160">
        <v>4</v>
      </c>
      <c r="E27" s="158" t="s">
        <v>74</v>
      </c>
      <c r="F27" s="143">
        <v>25000</v>
      </c>
      <c r="G27" s="143">
        <f>D27*F27</f>
        <v>100000</v>
      </c>
      <c r="M27" s="105"/>
    </row>
    <row r="28" spans="1:13" ht="12.75" customHeight="1">
      <c r="A28" s="45"/>
      <c r="B28" s="159" t="s">
        <v>59</v>
      </c>
      <c r="C28" s="158" t="s">
        <v>19</v>
      </c>
      <c r="D28" s="160">
        <v>2</v>
      </c>
      <c r="E28" s="158" t="s">
        <v>104</v>
      </c>
      <c r="F28" s="143">
        <v>25000</v>
      </c>
      <c r="G28" s="143">
        <f>D28*F28</f>
        <v>50000</v>
      </c>
      <c r="M28" s="105"/>
    </row>
    <row r="29" spans="1:13" ht="12.75" customHeight="1">
      <c r="A29" s="45"/>
      <c r="B29" s="145" t="s">
        <v>20</v>
      </c>
      <c r="C29" s="146"/>
      <c r="D29" s="146"/>
      <c r="E29" s="146"/>
      <c r="F29" s="161"/>
      <c r="G29" s="147">
        <f>SUM(G21:G28)</f>
        <v>2785000</v>
      </c>
    </row>
    <row r="30" spans="1:13" ht="12" customHeight="1">
      <c r="A30" s="2"/>
      <c r="B30" s="100"/>
      <c r="C30" s="101"/>
      <c r="D30" s="101"/>
      <c r="E30" s="101"/>
      <c r="F30" s="103"/>
      <c r="G30" s="104"/>
    </row>
    <row r="31" spans="1:13" ht="12" customHeight="1">
      <c r="A31" s="5"/>
      <c r="B31" s="21" t="s">
        <v>21</v>
      </c>
      <c r="C31" s="22"/>
      <c r="D31" s="23"/>
      <c r="E31" s="23"/>
      <c r="F31" s="24"/>
      <c r="G31" s="90"/>
    </row>
    <row r="32" spans="1:13" ht="24" customHeight="1">
      <c r="A32" s="5"/>
      <c r="B32" s="25" t="s">
        <v>13</v>
      </c>
      <c r="C32" s="26" t="s">
        <v>14</v>
      </c>
      <c r="D32" s="26" t="s">
        <v>15</v>
      </c>
      <c r="E32" s="25" t="s">
        <v>57</v>
      </c>
      <c r="F32" s="26" t="s">
        <v>17</v>
      </c>
      <c r="G32" s="25" t="s">
        <v>18</v>
      </c>
    </row>
    <row r="33" spans="1:13" ht="12" customHeight="1">
      <c r="A33" s="5"/>
      <c r="B33" s="27"/>
      <c r="C33" s="28" t="s">
        <v>57</v>
      </c>
      <c r="D33" s="28" t="s">
        <v>57</v>
      </c>
      <c r="E33" s="28" t="s">
        <v>57</v>
      </c>
      <c r="F33" s="82" t="s">
        <v>57</v>
      </c>
      <c r="G33" s="107"/>
    </row>
    <row r="34" spans="1:13" ht="12" customHeight="1">
      <c r="A34" s="5"/>
      <c r="B34" s="29" t="s">
        <v>22</v>
      </c>
      <c r="C34" s="30"/>
      <c r="D34" s="30"/>
      <c r="E34" s="30"/>
      <c r="F34" s="31"/>
      <c r="G34" s="108"/>
    </row>
    <row r="35" spans="1:13" ht="12" customHeight="1">
      <c r="A35" s="2"/>
      <c r="B35" s="32"/>
      <c r="C35" s="33"/>
      <c r="D35" s="33"/>
      <c r="E35" s="33"/>
      <c r="F35" s="34"/>
      <c r="G35" s="91"/>
    </row>
    <row r="36" spans="1:13" ht="12" customHeight="1">
      <c r="A36" s="5"/>
      <c r="B36" s="21" t="s">
        <v>23</v>
      </c>
      <c r="C36" s="22"/>
      <c r="D36" s="23"/>
      <c r="E36" s="23"/>
      <c r="F36" s="24"/>
      <c r="G36" s="90"/>
    </row>
    <row r="37" spans="1:13" ht="24" customHeight="1">
      <c r="A37" s="5"/>
      <c r="B37" s="99" t="s">
        <v>13</v>
      </c>
      <c r="C37" s="99" t="s">
        <v>14</v>
      </c>
      <c r="D37" s="99" t="s">
        <v>15</v>
      </c>
      <c r="E37" s="99" t="s">
        <v>16</v>
      </c>
      <c r="F37" s="84" t="s">
        <v>17</v>
      </c>
      <c r="G37" s="99" t="s">
        <v>18</v>
      </c>
    </row>
    <row r="38" spans="1:13" ht="12.75" customHeight="1">
      <c r="A38" s="45"/>
      <c r="B38" s="140" t="s">
        <v>77</v>
      </c>
      <c r="C38" s="133" t="s">
        <v>24</v>
      </c>
      <c r="D38" s="141">
        <v>0.6</v>
      </c>
      <c r="E38" s="133" t="s">
        <v>75</v>
      </c>
      <c r="F38" s="142">
        <v>150000</v>
      </c>
      <c r="G38" s="143">
        <f>D38*F38</f>
        <v>90000</v>
      </c>
      <c r="M38" s="105"/>
    </row>
    <row r="39" spans="1:13" ht="12.75" customHeight="1">
      <c r="A39" s="45"/>
      <c r="B39" s="140" t="s">
        <v>98</v>
      </c>
      <c r="C39" s="133" t="s">
        <v>24</v>
      </c>
      <c r="D39" s="141">
        <v>1</v>
      </c>
      <c r="E39" s="133" t="s">
        <v>99</v>
      </c>
      <c r="F39" s="142">
        <v>120000</v>
      </c>
      <c r="G39" s="143">
        <f>D39*F39</f>
        <v>120000</v>
      </c>
      <c r="M39" s="105"/>
    </row>
    <row r="40" spans="1:13" ht="12.75" customHeight="1">
      <c r="A40" s="45"/>
      <c r="B40" s="140" t="s">
        <v>71</v>
      </c>
      <c r="C40" s="133" t="s">
        <v>24</v>
      </c>
      <c r="D40" s="133">
        <v>1</v>
      </c>
      <c r="E40" s="133" t="s">
        <v>74</v>
      </c>
      <c r="F40" s="142">
        <v>120000</v>
      </c>
      <c r="G40" s="143">
        <f t="shared" ref="G40:G41" si="1">D40*F40</f>
        <v>120000</v>
      </c>
      <c r="M40" s="105"/>
    </row>
    <row r="41" spans="1:13" ht="12.75" customHeight="1">
      <c r="A41" s="45"/>
      <c r="B41" s="144" t="s">
        <v>78</v>
      </c>
      <c r="C41" s="133" t="s">
        <v>24</v>
      </c>
      <c r="D41" s="133">
        <v>0.33</v>
      </c>
      <c r="E41" s="133" t="s">
        <v>79</v>
      </c>
      <c r="F41" s="142">
        <v>150000</v>
      </c>
      <c r="G41" s="143">
        <f t="shared" si="1"/>
        <v>49500</v>
      </c>
      <c r="M41" s="105"/>
    </row>
    <row r="42" spans="1:13" ht="12.75" customHeight="1">
      <c r="A42" s="45"/>
      <c r="B42" s="140" t="s">
        <v>80</v>
      </c>
      <c r="C42" s="133" t="s">
        <v>24</v>
      </c>
      <c r="D42" s="133">
        <v>0.33</v>
      </c>
      <c r="E42" s="133" t="s">
        <v>81</v>
      </c>
      <c r="F42" s="142">
        <v>150000</v>
      </c>
      <c r="G42" s="143">
        <f t="shared" ref="G42:G45" si="2">D42*F42</f>
        <v>49500</v>
      </c>
      <c r="M42" s="105"/>
    </row>
    <row r="43" spans="1:13" ht="12.75" customHeight="1">
      <c r="A43" s="45"/>
      <c r="B43" s="140" t="s">
        <v>82</v>
      </c>
      <c r="C43" s="133" t="s">
        <v>24</v>
      </c>
      <c r="D43" s="133">
        <v>2</v>
      </c>
      <c r="E43" s="133" t="s">
        <v>76</v>
      </c>
      <c r="F43" s="142">
        <v>120000</v>
      </c>
      <c r="G43" s="143">
        <f t="shared" si="2"/>
        <v>240000</v>
      </c>
      <c r="M43" s="105"/>
    </row>
    <row r="44" spans="1:13" ht="12.75" customHeight="1">
      <c r="A44" s="45"/>
      <c r="B44" s="140" t="s">
        <v>83</v>
      </c>
      <c r="C44" s="133" t="s">
        <v>24</v>
      </c>
      <c r="D44" s="131">
        <v>2.5</v>
      </c>
      <c r="E44" s="133" t="s">
        <v>74</v>
      </c>
      <c r="F44" s="142">
        <v>100000</v>
      </c>
      <c r="G44" s="143">
        <f t="shared" si="2"/>
        <v>250000</v>
      </c>
      <c r="H44" s="115"/>
      <c r="M44" s="105"/>
    </row>
    <row r="45" spans="1:13" ht="12.75" customHeight="1">
      <c r="A45" s="45"/>
      <c r="B45" s="140" t="s">
        <v>61</v>
      </c>
      <c r="C45" s="133" t="s">
        <v>24</v>
      </c>
      <c r="D45" s="133">
        <v>0.5</v>
      </c>
      <c r="E45" s="133" t="s">
        <v>74</v>
      </c>
      <c r="F45" s="142">
        <v>150000</v>
      </c>
      <c r="G45" s="143">
        <f t="shared" si="2"/>
        <v>75000</v>
      </c>
      <c r="M45" s="105"/>
    </row>
    <row r="46" spans="1:13" ht="12.75" customHeight="1">
      <c r="A46" s="45"/>
      <c r="B46" s="145" t="s">
        <v>25</v>
      </c>
      <c r="C46" s="146"/>
      <c r="D46" s="146"/>
      <c r="E46" s="146"/>
      <c r="F46" s="146"/>
      <c r="G46" s="147">
        <f>SUM(G38:G45)</f>
        <v>994000</v>
      </c>
    </row>
    <row r="47" spans="1:13" ht="12" customHeight="1">
      <c r="A47" s="2"/>
      <c r="B47" s="100"/>
      <c r="C47" s="101"/>
      <c r="D47" s="101"/>
      <c r="E47" s="101"/>
      <c r="F47" s="103"/>
      <c r="G47" s="104"/>
    </row>
    <row r="48" spans="1:13" ht="12" customHeight="1">
      <c r="A48" s="5"/>
      <c r="B48" s="21" t="s">
        <v>26</v>
      </c>
      <c r="C48" s="22"/>
      <c r="D48" s="23"/>
      <c r="E48" s="23"/>
      <c r="F48" s="24"/>
      <c r="G48" s="90"/>
    </row>
    <row r="49" spans="1:13" ht="24" customHeight="1">
      <c r="A49" s="5"/>
      <c r="B49" s="84" t="s">
        <v>27</v>
      </c>
      <c r="C49" s="84" t="s">
        <v>28</v>
      </c>
      <c r="D49" s="84" t="s">
        <v>29</v>
      </c>
      <c r="E49" s="84" t="s">
        <v>16</v>
      </c>
      <c r="F49" s="84" t="s">
        <v>17</v>
      </c>
      <c r="G49" s="92" t="s">
        <v>18</v>
      </c>
      <c r="K49" s="81"/>
    </row>
    <row r="50" spans="1:13" ht="12.75" customHeight="1">
      <c r="A50" s="45"/>
      <c r="B50" s="121" t="s">
        <v>84</v>
      </c>
      <c r="C50" s="122"/>
      <c r="D50" s="122"/>
      <c r="E50" s="122"/>
      <c r="F50" s="123"/>
      <c r="G50" s="123"/>
      <c r="K50" s="81"/>
    </row>
    <row r="51" spans="1:13" ht="12.75" customHeight="1">
      <c r="A51" s="45"/>
      <c r="B51" s="124" t="s">
        <v>58</v>
      </c>
      <c r="C51" s="125" t="s">
        <v>62</v>
      </c>
      <c r="D51" s="125">
        <v>250</v>
      </c>
      <c r="E51" s="125" t="s">
        <v>85</v>
      </c>
      <c r="F51" s="126">
        <v>1300</v>
      </c>
      <c r="G51" s="127">
        <f t="shared" ref="G51:G52" si="3">(D51*F51)</f>
        <v>325000</v>
      </c>
      <c r="K51" s="81"/>
      <c r="M51" s="105"/>
    </row>
    <row r="52" spans="1:13" ht="12.75" customHeight="1">
      <c r="A52" s="45"/>
      <c r="B52" s="134" t="s">
        <v>113</v>
      </c>
      <c r="C52" s="152" t="s">
        <v>107</v>
      </c>
      <c r="D52" s="152">
        <v>20</v>
      </c>
      <c r="E52" s="125" t="s">
        <v>87</v>
      </c>
      <c r="F52" s="152">
        <v>5450</v>
      </c>
      <c r="G52" s="127">
        <f t="shared" si="3"/>
        <v>109000</v>
      </c>
      <c r="K52" s="81"/>
      <c r="L52" s="105"/>
      <c r="M52" s="105"/>
    </row>
    <row r="53" spans="1:13" ht="12.75" customHeight="1">
      <c r="A53" s="45"/>
      <c r="B53" s="124" t="s">
        <v>88</v>
      </c>
      <c r="C53" s="125" t="s">
        <v>86</v>
      </c>
      <c r="D53" s="125">
        <v>20</v>
      </c>
      <c r="E53" s="125" t="s">
        <v>87</v>
      </c>
      <c r="F53" s="126">
        <v>7440</v>
      </c>
      <c r="G53" s="127">
        <f>(D53*F53)</f>
        <v>148800</v>
      </c>
      <c r="K53" s="81"/>
      <c r="M53" s="105"/>
    </row>
    <row r="54" spans="1:13" ht="12.75" customHeight="1">
      <c r="A54" s="45"/>
      <c r="B54" s="124" t="s">
        <v>63</v>
      </c>
      <c r="C54" s="125" t="s">
        <v>62</v>
      </c>
      <c r="D54" s="125">
        <v>150</v>
      </c>
      <c r="E54" s="125" t="s">
        <v>85</v>
      </c>
      <c r="F54" s="126">
        <v>1372</v>
      </c>
      <c r="G54" s="127">
        <f>(D54*F54)</f>
        <v>205800</v>
      </c>
      <c r="L54" s="105"/>
      <c r="M54" s="105"/>
    </row>
    <row r="55" spans="1:13" ht="12.75" customHeight="1">
      <c r="A55" s="45"/>
      <c r="B55" s="124" t="s">
        <v>112</v>
      </c>
      <c r="C55" s="125" t="s">
        <v>62</v>
      </c>
      <c r="D55" s="125">
        <v>15</v>
      </c>
      <c r="E55" s="125" t="s">
        <v>85</v>
      </c>
      <c r="F55" s="126">
        <v>1200</v>
      </c>
      <c r="G55" s="127">
        <f>(D55*F55)</f>
        <v>18000</v>
      </c>
      <c r="L55" s="105"/>
      <c r="M55" s="105"/>
    </row>
    <row r="56" spans="1:13" ht="12.75" customHeight="1">
      <c r="A56" s="45"/>
      <c r="B56" s="121" t="s">
        <v>89</v>
      </c>
      <c r="C56" s="125"/>
      <c r="D56" s="122"/>
      <c r="E56" s="122"/>
      <c r="F56" s="123"/>
      <c r="G56" s="127"/>
      <c r="K56" s="81"/>
      <c r="L56" s="105"/>
      <c r="M56" s="105"/>
    </row>
    <row r="57" spans="1:13" ht="12.75" customHeight="1">
      <c r="A57" s="45"/>
      <c r="B57" s="164" t="s">
        <v>116</v>
      </c>
      <c r="C57" s="129" t="s">
        <v>62</v>
      </c>
      <c r="D57" s="129">
        <v>2</v>
      </c>
      <c r="E57" s="129" t="s">
        <v>73</v>
      </c>
      <c r="F57" s="130">
        <v>35000</v>
      </c>
      <c r="G57" s="127">
        <f>(D57*F57)</f>
        <v>70000</v>
      </c>
      <c r="K57" s="81"/>
      <c r="L57" s="105"/>
      <c r="M57" s="105"/>
    </row>
    <row r="58" spans="1:13" ht="12.75" customHeight="1">
      <c r="A58" s="45"/>
      <c r="B58" s="128" t="s">
        <v>108</v>
      </c>
      <c r="C58" s="129" t="s">
        <v>62</v>
      </c>
      <c r="D58" s="129">
        <v>1</v>
      </c>
      <c r="E58" s="129" t="s">
        <v>110</v>
      </c>
      <c r="F58" s="130">
        <v>42000</v>
      </c>
      <c r="G58" s="127">
        <f>(D58*F58)</f>
        <v>42000</v>
      </c>
      <c r="K58" s="81"/>
      <c r="L58" s="105"/>
      <c r="M58" s="105"/>
    </row>
    <row r="59" spans="1:13" ht="12.75" customHeight="1">
      <c r="A59" s="45"/>
      <c r="B59" s="166" t="s">
        <v>119</v>
      </c>
      <c r="C59" s="167" t="s">
        <v>62</v>
      </c>
      <c r="D59" s="168">
        <v>18</v>
      </c>
      <c r="E59" s="168" t="s">
        <v>81</v>
      </c>
      <c r="F59" s="169">
        <v>14680</v>
      </c>
      <c r="G59" s="127">
        <f>(D59*F59)</f>
        <v>264240</v>
      </c>
      <c r="L59" s="105"/>
      <c r="M59" s="105"/>
    </row>
    <row r="60" spans="1:13" ht="12.75" customHeight="1">
      <c r="A60" s="45"/>
      <c r="B60" s="121" t="s">
        <v>90</v>
      </c>
      <c r="C60" s="125"/>
      <c r="D60" s="125"/>
      <c r="E60" s="125"/>
      <c r="F60" s="126"/>
      <c r="G60" s="127"/>
      <c r="L60" s="105"/>
      <c r="M60" s="105"/>
    </row>
    <row r="61" spans="1:13" ht="12.75" customHeight="1">
      <c r="A61" s="45"/>
      <c r="B61" s="124" t="s">
        <v>91</v>
      </c>
      <c r="C61" s="125" t="s">
        <v>86</v>
      </c>
      <c r="D61" s="125">
        <v>4</v>
      </c>
      <c r="E61" s="125" t="s">
        <v>95</v>
      </c>
      <c r="F61" s="126">
        <v>20000</v>
      </c>
      <c r="G61" s="127">
        <f>(D61*F61)</f>
        <v>80000</v>
      </c>
      <c r="L61" s="105"/>
    </row>
    <row r="62" spans="1:13" ht="12.75" customHeight="1">
      <c r="A62" s="45"/>
      <c r="B62" s="121" t="s">
        <v>92</v>
      </c>
      <c r="C62" s="125"/>
      <c r="D62" s="125"/>
      <c r="E62" s="125"/>
      <c r="F62" s="126"/>
      <c r="G62" s="127"/>
      <c r="L62" s="105"/>
      <c r="M62" s="105"/>
    </row>
    <row r="63" spans="1:13" ht="12.75" customHeight="1">
      <c r="A63" s="45"/>
      <c r="B63" s="137" t="s">
        <v>93</v>
      </c>
      <c r="C63" s="138" t="s">
        <v>86</v>
      </c>
      <c r="D63" s="138">
        <v>5</v>
      </c>
      <c r="E63" s="138" t="s">
        <v>81</v>
      </c>
      <c r="F63" s="139">
        <v>12500</v>
      </c>
      <c r="G63" s="127">
        <f>(D63*F63)</f>
        <v>62500</v>
      </c>
      <c r="L63" s="105"/>
      <c r="M63" s="105"/>
    </row>
    <row r="64" spans="1:13" ht="12.75" customHeight="1">
      <c r="A64" s="45"/>
      <c r="B64" s="134" t="s">
        <v>109</v>
      </c>
      <c r="C64" s="129" t="s">
        <v>62</v>
      </c>
      <c r="D64" s="163">
        <v>4</v>
      </c>
      <c r="E64" s="163" t="s">
        <v>114</v>
      </c>
      <c r="F64" s="139">
        <v>8940</v>
      </c>
      <c r="G64" s="127">
        <f t="shared" ref="G64" si="4">(D64*F64)</f>
        <v>35760</v>
      </c>
      <c r="L64" s="105"/>
      <c r="M64" s="105"/>
    </row>
    <row r="65" spans="1:13" ht="12.75" customHeight="1">
      <c r="A65" s="45"/>
      <c r="B65" s="134" t="s">
        <v>115</v>
      </c>
      <c r="C65" s="129" t="s">
        <v>62</v>
      </c>
      <c r="D65" s="163">
        <v>0.5</v>
      </c>
      <c r="E65" s="163" t="s">
        <v>111</v>
      </c>
      <c r="F65" s="126">
        <v>61390</v>
      </c>
      <c r="G65" s="127">
        <f>(D65*F65)</f>
        <v>30695</v>
      </c>
      <c r="J65" s="115"/>
      <c r="L65" s="105"/>
      <c r="M65" s="105"/>
    </row>
    <row r="66" spans="1:13" ht="12.75" customHeight="1">
      <c r="A66" s="45"/>
      <c r="B66" s="132" t="s">
        <v>94</v>
      </c>
      <c r="C66" s="125" t="s">
        <v>86</v>
      </c>
      <c r="D66" s="133">
        <v>1</v>
      </c>
      <c r="E66" s="133" t="s">
        <v>95</v>
      </c>
      <c r="F66" s="126">
        <v>40500</v>
      </c>
      <c r="G66" s="127">
        <f>(D66*F66)</f>
        <v>40500</v>
      </c>
      <c r="L66" s="105"/>
      <c r="M66" s="105"/>
    </row>
    <row r="67" spans="1:13" ht="12.75" customHeight="1">
      <c r="A67" s="45"/>
      <c r="B67" s="124" t="s">
        <v>96</v>
      </c>
      <c r="C67" s="125" t="s">
        <v>86</v>
      </c>
      <c r="D67" s="125">
        <v>40</v>
      </c>
      <c r="E67" s="125" t="s">
        <v>79</v>
      </c>
      <c r="F67" s="136">
        <v>2600</v>
      </c>
      <c r="G67" s="127">
        <f>(D67*F67)</f>
        <v>104000</v>
      </c>
      <c r="L67" s="105"/>
      <c r="M67" s="105"/>
    </row>
    <row r="68" spans="1:13" ht="13.5" customHeight="1">
      <c r="A68" s="45"/>
      <c r="B68" s="148" t="s">
        <v>30</v>
      </c>
      <c r="C68" s="149"/>
      <c r="D68" s="149"/>
      <c r="E68" s="149"/>
      <c r="F68" s="150"/>
      <c r="G68" s="151">
        <f>SUM(G51:G67)</f>
        <v>1536295</v>
      </c>
    </row>
    <row r="69" spans="1:13" ht="12" customHeight="1">
      <c r="A69" s="2"/>
      <c r="B69" s="100"/>
      <c r="C69" s="101"/>
      <c r="D69" s="101"/>
      <c r="E69" s="102"/>
      <c r="F69" s="103"/>
      <c r="G69" s="104"/>
    </row>
    <row r="70" spans="1:13" ht="12" customHeight="1">
      <c r="A70" s="5"/>
      <c r="B70" s="21" t="s">
        <v>31</v>
      </c>
      <c r="C70" s="22"/>
      <c r="D70" s="23"/>
      <c r="E70" s="23"/>
      <c r="F70" s="24"/>
      <c r="G70" s="90"/>
    </row>
    <row r="71" spans="1:13" ht="24" customHeight="1">
      <c r="A71" s="5"/>
      <c r="B71" s="99" t="s">
        <v>32</v>
      </c>
      <c r="C71" s="84" t="s">
        <v>28</v>
      </c>
      <c r="D71" s="84" t="s">
        <v>29</v>
      </c>
      <c r="E71" s="99" t="s">
        <v>16</v>
      </c>
      <c r="F71" s="84" t="s">
        <v>17</v>
      </c>
      <c r="G71" s="99" t="s">
        <v>18</v>
      </c>
    </row>
    <row r="72" spans="1:13" ht="16.5" customHeight="1">
      <c r="A72" s="45"/>
      <c r="B72" s="116" t="s">
        <v>97</v>
      </c>
      <c r="C72" s="117" t="s">
        <v>117</v>
      </c>
      <c r="D72" s="118">
        <v>1</v>
      </c>
      <c r="E72" s="165" t="s">
        <v>120</v>
      </c>
      <c r="F72" s="119">
        <v>200000</v>
      </c>
      <c r="G72" s="120">
        <f>+F72*D72</f>
        <v>200000</v>
      </c>
    </row>
    <row r="73" spans="1:13" ht="13.5" customHeight="1">
      <c r="A73" s="5"/>
      <c r="B73" s="35" t="s">
        <v>33</v>
      </c>
      <c r="C73" s="36"/>
      <c r="D73" s="36"/>
      <c r="E73" s="98"/>
      <c r="F73" s="37"/>
      <c r="G73" s="109">
        <f>+G72</f>
        <v>200000</v>
      </c>
      <c r="I73" s="105"/>
    </row>
    <row r="74" spans="1:13" ht="12" customHeight="1">
      <c r="A74" s="2"/>
      <c r="B74" s="48"/>
      <c r="C74" s="48"/>
      <c r="D74" s="48"/>
      <c r="E74" s="48"/>
      <c r="F74" s="49"/>
      <c r="G74" s="93"/>
    </row>
    <row r="75" spans="1:13" ht="12" customHeight="1">
      <c r="A75" s="45"/>
      <c r="B75" s="50" t="s">
        <v>34</v>
      </c>
      <c r="C75" s="51"/>
      <c r="D75" s="51"/>
      <c r="E75" s="51"/>
      <c r="F75" s="51"/>
      <c r="G75" s="52">
        <f>G29+G34+G46+G68+G72</f>
        <v>5515295</v>
      </c>
    </row>
    <row r="76" spans="1:13" ht="12" customHeight="1">
      <c r="A76" s="45"/>
      <c r="B76" s="53" t="s">
        <v>35</v>
      </c>
      <c r="C76" s="39"/>
      <c r="D76" s="39"/>
      <c r="E76" s="39"/>
      <c r="F76" s="39"/>
      <c r="G76" s="54">
        <f>G75*0.05</f>
        <v>275764.75</v>
      </c>
    </row>
    <row r="77" spans="1:13" ht="12" customHeight="1">
      <c r="A77" s="45"/>
      <c r="B77" s="55" t="s">
        <v>36</v>
      </c>
      <c r="C77" s="38"/>
      <c r="D77" s="38"/>
      <c r="E77" s="38"/>
      <c r="F77" s="38"/>
      <c r="G77" s="56">
        <f>G76+G75</f>
        <v>5791059.75</v>
      </c>
    </row>
    <row r="78" spans="1:13" ht="12" customHeight="1">
      <c r="A78" s="45"/>
      <c r="B78" s="53" t="s">
        <v>37</v>
      </c>
      <c r="C78" s="39"/>
      <c r="D78" s="39"/>
      <c r="E78" s="39"/>
      <c r="F78" s="39"/>
      <c r="G78" s="54">
        <f>G12</f>
        <v>10400000</v>
      </c>
    </row>
    <row r="79" spans="1:13" ht="12" customHeight="1">
      <c r="A79" s="45"/>
      <c r="B79" s="57" t="s">
        <v>38</v>
      </c>
      <c r="C79" s="58"/>
      <c r="D79" s="58"/>
      <c r="E79" s="58"/>
      <c r="F79" s="58"/>
      <c r="G79" s="52">
        <f>G78-G77</f>
        <v>4608940.25</v>
      </c>
    </row>
    <row r="80" spans="1:13" ht="12" customHeight="1">
      <c r="A80" s="45"/>
      <c r="B80" s="46" t="s">
        <v>39</v>
      </c>
      <c r="C80" s="47"/>
      <c r="D80" s="47"/>
      <c r="E80" s="47"/>
      <c r="F80" s="47"/>
      <c r="G80" s="94"/>
    </row>
    <row r="81" spans="1:7" ht="12.75" customHeight="1" thickBot="1">
      <c r="A81" s="45"/>
      <c r="B81" s="59"/>
      <c r="C81" s="47"/>
      <c r="D81" s="47"/>
      <c r="E81" s="47"/>
      <c r="F81" s="47"/>
      <c r="G81" s="94"/>
    </row>
    <row r="82" spans="1:7" ht="12" customHeight="1">
      <c r="A82" s="45"/>
      <c r="B82" s="70" t="s">
        <v>40</v>
      </c>
      <c r="C82" s="71"/>
      <c r="D82" s="71"/>
      <c r="E82" s="71"/>
      <c r="F82" s="72"/>
      <c r="G82" s="94"/>
    </row>
    <row r="83" spans="1:7" ht="12" customHeight="1">
      <c r="A83" s="45"/>
      <c r="B83" s="73" t="s">
        <v>41</v>
      </c>
      <c r="C83" s="44"/>
      <c r="D83" s="44"/>
      <c r="E83" s="44"/>
      <c r="F83" s="74"/>
      <c r="G83" s="94"/>
    </row>
    <row r="84" spans="1:7" ht="12" customHeight="1">
      <c r="A84" s="45"/>
      <c r="B84" s="73" t="s">
        <v>42</v>
      </c>
      <c r="C84" s="44"/>
      <c r="D84" s="44"/>
      <c r="E84" s="44"/>
      <c r="F84" s="74"/>
      <c r="G84" s="94"/>
    </row>
    <row r="85" spans="1:7" ht="12" customHeight="1">
      <c r="A85" s="45"/>
      <c r="B85" s="73" t="s">
        <v>43</v>
      </c>
      <c r="C85" s="44"/>
      <c r="D85" s="44"/>
      <c r="E85" s="44"/>
      <c r="F85" s="74"/>
      <c r="G85" s="94"/>
    </row>
    <row r="86" spans="1:7" ht="12" customHeight="1">
      <c r="A86" s="45"/>
      <c r="B86" s="73" t="s">
        <v>44</v>
      </c>
      <c r="C86" s="44"/>
      <c r="D86" s="44"/>
      <c r="E86" s="44"/>
      <c r="F86" s="74"/>
      <c r="G86" s="94"/>
    </row>
    <row r="87" spans="1:7" ht="12" customHeight="1">
      <c r="A87" s="45"/>
      <c r="B87" s="73" t="s">
        <v>45</v>
      </c>
      <c r="C87" s="44"/>
      <c r="D87" s="44"/>
      <c r="E87" s="44"/>
      <c r="F87" s="74"/>
      <c r="G87" s="94"/>
    </row>
    <row r="88" spans="1:7" ht="12.75" customHeight="1" thickBot="1">
      <c r="A88" s="45"/>
      <c r="B88" s="75" t="s">
        <v>46</v>
      </c>
      <c r="C88" s="76"/>
      <c r="D88" s="76"/>
      <c r="E88" s="76"/>
      <c r="F88" s="77"/>
      <c r="G88" s="94"/>
    </row>
    <row r="89" spans="1:7" ht="12.75" customHeight="1">
      <c r="A89" s="45"/>
      <c r="B89" s="68"/>
      <c r="C89" s="44"/>
      <c r="D89" s="44"/>
      <c r="E89" s="44"/>
      <c r="F89" s="44"/>
      <c r="G89" s="94"/>
    </row>
    <row r="90" spans="1:7" ht="15" customHeight="1" thickBot="1">
      <c r="A90" s="45"/>
      <c r="B90" s="182" t="s">
        <v>47</v>
      </c>
      <c r="C90" s="183"/>
      <c r="D90" s="67"/>
      <c r="E90" s="40"/>
      <c r="F90" s="40"/>
      <c r="G90" s="94"/>
    </row>
    <row r="91" spans="1:7" ht="12" customHeight="1">
      <c r="A91" s="45"/>
      <c r="B91" s="61" t="s">
        <v>32</v>
      </c>
      <c r="C91" s="110" t="s">
        <v>48</v>
      </c>
      <c r="D91" s="111" t="s">
        <v>49</v>
      </c>
      <c r="E91" s="40"/>
      <c r="F91" s="40"/>
      <c r="G91" s="94"/>
    </row>
    <row r="92" spans="1:7" ht="12" customHeight="1">
      <c r="A92" s="45"/>
      <c r="B92" s="62" t="s">
        <v>50</v>
      </c>
      <c r="C92" s="41">
        <f>G29</f>
        <v>2785000</v>
      </c>
      <c r="D92" s="63">
        <f>(C92/C98)</f>
        <v>0.48091370495702451</v>
      </c>
      <c r="E92" s="40"/>
      <c r="F92" s="40"/>
      <c r="G92" s="94"/>
    </row>
    <row r="93" spans="1:7" ht="12" customHeight="1">
      <c r="A93" s="45"/>
      <c r="B93" s="62" t="s">
        <v>51</v>
      </c>
      <c r="C93" s="41">
        <f>G34</f>
        <v>0</v>
      </c>
      <c r="D93" s="63">
        <v>0</v>
      </c>
      <c r="E93" s="40"/>
      <c r="F93" s="40"/>
      <c r="G93" s="94"/>
    </row>
    <row r="94" spans="1:7" ht="12" customHeight="1">
      <c r="A94" s="45"/>
      <c r="B94" s="62" t="s">
        <v>52</v>
      </c>
      <c r="C94" s="41">
        <f>G46</f>
        <v>994000</v>
      </c>
      <c r="D94" s="63">
        <f>(C94/C98)</f>
        <v>0.17164388607801878</v>
      </c>
      <c r="E94" s="40"/>
      <c r="F94" s="40"/>
      <c r="G94" s="94"/>
    </row>
    <row r="95" spans="1:7" ht="12" customHeight="1">
      <c r="A95" s="45"/>
      <c r="B95" s="62" t="s">
        <v>27</v>
      </c>
      <c r="C95" s="41">
        <f>G68</f>
        <v>1536295</v>
      </c>
      <c r="D95" s="63">
        <f>(C95/C98)</f>
        <v>0.26528736817125742</v>
      </c>
      <c r="E95" s="40"/>
      <c r="F95" s="40"/>
      <c r="G95" s="94"/>
    </row>
    <row r="96" spans="1:7" ht="12" customHeight="1">
      <c r="A96" s="45"/>
      <c r="B96" s="62" t="s">
        <v>53</v>
      </c>
      <c r="C96" s="42">
        <f>G73</f>
        <v>200000</v>
      </c>
      <c r="D96" s="63">
        <f>(C96/C98)</f>
        <v>3.4535993174651669E-2</v>
      </c>
      <c r="E96" s="43"/>
      <c r="F96" s="43"/>
      <c r="G96" s="94"/>
    </row>
    <row r="97" spans="1:7" ht="12" customHeight="1">
      <c r="A97" s="45"/>
      <c r="B97" s="62" t="s">
        <v>54</v>
      </c>
      <c r="C97" s="42">
        <f>G76</f>
        <v>275764.75</v>
      </c>
      <c r="D97" s="63">
        <f>(C97/C98)</f>
        <v>4.7619047619047616E-2</v>
      </c>
      <c r="E97" s="43"/>
      <c r="F97" s="43"/>
      <c r="G97" s="94"/>
    </row>
    <row r="98" spans="1:7" ht="12.75" customHeight="1" thickBot="1">
      <c r="A98" s="45"/>
      <c r="B98" s="64" t="s">
        <v>55</v>
      </c>
      <c r="C98" s="65">
        <f>SUM(C92:C97)</f>
        <v>5791059.75</v>
      </c>
      <c r="D98" s="66">
        <f>SUM(D92:D97)</f>
        <v>1</v>
      </c>
      <c r="E98" s="43"/>
      <c r="F98" s="43"/>
      <c r="G98" s="94"/>
    </row>
    <row r="99" spans="1:7" ht="12" customHeight="1">
      <c r="A99" s="45"/>
      <c r="B99" s="59"/>
      <c r="C99" s="47"/>
      <c r="D99" s="47"/>
      <c r="E99" s="47"/>
      <c r="F99" s="47"/>
      <c r="G99" s="94"/>
    </row>
    <row r="100" spans="1:7" ht="12.75" customHeight="1" thickBot="1">
      <c r="A100" s="45"/>
      <c r="B100" s="60"/>
      <c r="C100" s="47"/>
      <c r="D100" s="47"/>
      <c r="E100" s="47"/>
      <c r="F100" s="47"/>
      <c r="G100" s="94"/>
    </row>
    <row r="101" spans="1:7" ht="12" customHeight="1" thickBot="1">
      <c r="A101" s="45"/>
      <c r="B101" s="179" t="s">
        <v>122</v>
      </c>
      <c r="C101" s="180"/>
      <c r="D101" s="180"/>
      <c r="E101" s="181"/>
      <c r="F101" s="43"/>
      <c r="G101" s="94"/>
    </row>
    <row r="102" spans="1:7" ht="12" customHeight="1">
      <c r="A102" s="45"/>
      <c r="B102" s="79" t="s">
        <v>123</v>
      </c>
      <c r="C102" s="106">
        <v>50000</v>
      </c>
      <c r="D102" s="106">
        <f>G9</f>
        <v>52000</v>
      </c>
      <c r="E102" s="106">
        <v>54000</v>
      </c>
      <c r="F102" s="78"/>
      <c r="G102" s="95"/>
    </row>
    <row r="103" spans="1:7" ht="12.75" customHeight="1" thickBot="1">
      <c r="A103" s="45"/>
      <c r="B103" s="64" t="s">
        <v>124</v>
      </c>
      <c r="C103" s="65">
        <f>(G77/C102)</f>
        <v>115.821195</v>
      </c>
      <c r="D103" s="65">
        <f>(G77/D102)</f>
        <v>111.36653365384615</v>
      </c>
      <c r="E103" s="80">
        <f>(G77/E102)</f>
        <v>107.24184722222222</v>
      </c>
      <c r="F103" s="78"/>
      <c r="G103" s="95"/>
    </row>
    <row r="104" spans="1:7" ht="15.6" customHeight="1">
      <c r="A104" s="45"/>
      <c r="B104" s="69" t="s">
        <v>56</v>
      </c>
      <c r="C104" s="44"/>
      <c r="D104" s="44"/>
      <c r="E104" s="44"/>
      <c r="F104" s="44"/>
      <c r="G104" s="96"/>
    </row>
  </sheetData>
  <mergeCells count="9">
    <mergeCell ref="E9:F9"/>
    <mergeCell ref="E14:F14"/>
    <mergeCell ref="E15:F15"/>
    <mergeCell ref="B17:G17"/>
    <mergeCell ref="B101:E101"/>
    <mergeCell ref="B90:C90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86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PERAL</vt:lpstr>
      <vt:lpstr>PERAL!Área_de_impresión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2022-06-22T13:44:42Z</cp:lastPrinted>
  <dcterms:created xsi:type="dcterms:W3CDTF">2020-11-27T12:49:26Z</dcterms:created>
  <dcterms:modified xsi:type="dcterms:W3CDTF">2022-06-22T14:07:06Z</dcterms:modified>
</cp:coreProperties>
</file>