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Pimentón" sheetId="1" r:id="rId1"/>
  </sheets>
  <calcPr calcId="162913"/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<sst xmlns="http://schemas.openxmlformats.org/spreadsheetml/2006/main" count="183" uniqueCount="126">
  <si>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</si>
  <si>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</si>
  <si>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</si>
  <si>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</si>
  <si>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</si>
  <si>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</si>
  <si>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</si>
  <si>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</si>
  <si>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</si>
  <si>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</si>
  <si>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</si>
  <si>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</si>
  <si>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</si>
  <si>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</si>
  <si>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</si>
  <si>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</si>
  <si>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</si>
  <si>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</si>
  <si>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</si>
  <si>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</si>
  <si>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</si>
  <si>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</si>
  <si>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</si>
  <si>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</si>
  <si>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</si>
  <si>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</si>
  <si>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</si>
  <si>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</si>
  <si>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</si>
  <si>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</si>
  <si>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</si>
  <si>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</si>
  <si>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</si>
  <si>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</si>
  <si>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</si>
  <si>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</si>
  <si>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</si>
  <si>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</si>
  <si>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</si>
  <si>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</si>
  <si>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</si>
  <si>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</si>
  <si>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</si>
  <si>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</si>
  <si>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</si>
  <si>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</si>
  <si>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</si>
  <si>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</si>
  <si>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</si>
  <si>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</si>
  <si>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</si>
  <si>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</si>
  <si>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</si>
  <si>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</si>
  <si>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</si>
  <si>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</si>
  <si>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</si>
  <si>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</si>
  <si>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</t>
  </si>
  <si>
    <t>PLANTACION</t>
  </si>
  <si>
    <t>NOVIEMBRE.</t>
  </si>
  <si>
    <t>OCTUBRE-ENERO</t>
  </si>
  <si>
    <t>ARADURA</t>
  </si>
  <si>
    <t>SURCO DE RIEGO DEFINIT.</t>
  </si>
  <si>
    <t>PLANTAS</t>
  </si>
  <si>
    <t>UREA</t>
  </si>
  <si>
    <t>KG.</t>
  </si>
  <si>
    <t>FUNGUICIDAS</t>
  </si>
  <si>
    <t>NOVIEMBRE</t>
  </si>
  <si>
    <t>PIMENTON</t>
  </si>
  <si>
    <t>CALIFORNIA-WONDWE</t>
  </si>
  <si>
    <t>OCT-MARZO</t>
  </si>
  <si>
    <t>ENCABEZAR MELGAS</t>
  </si>
  <si>
    <t>PASADA CULTIVADOR</t>
  </si>
  <si>
    <t>APLICACIÓN FERTILIZANT.</t>
  </si>
  <si>
    <t>FEBR-MARZO</t>
  </si>
  <si>
    <t>MELGADURA-APLIC FERT</t>
  </si>
  <si>
    <t>SULFATO DE K.</t>
  </si>
  <si>
    <t>SUPERF. TRIPLE</t>
  </si>
  <si>
    <t>MAGEOS</t>
  </si>
  <si>
    <t>FUNGIZEB</t>
  </si>
  <si>
    <t>CAPTAN 80%</t>
  </si>
  <si>
    <t>PROCLAM</t>
  </si>
  <si>
    <t>HERBICIDAS</t>
  </si>
  <si>
    <t>FARMON</t>
  </si>
  <si>
    <t>HACHE 1 SUPER 2000</t>
  </si>
  <si>
    <t>BELLIS</t>
  </si>
  <si>
    <t>NOVIEMB-DIC.</t>
  </si>
  <si>
    <t>NOVIEMB-ENER-</t>
  </si>
  <si>
    <t>LIT</t>
  </si>
  <si>
    <t>NOVIEM-ENERO</t>
  </si>
  <si>
    <t>MARZO-ABRIL</t>
  </si>
  <si>
    <t>MEDIO</t>
  </si>
  <si>
    <t>FEBR.MARZO</t>
  </si>
  <si>
    <t>HELDAS-LLUVIA</t>
  </si>
  <si>
    <t>MERC. NACIONAL Y AGROIND.</t>
  </si>
  <si>
    <t>NOV-MAR</t>
  </si>
  <si>
    <t>RIEGO</t>
  </si>
  <si>
    <t>APLICACIÓN AGROQUIM.</t>
  </si>
  <si>
    <t>AGO-SEPT</t>
  </si>
  <si>
    <t>OCT-NOV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</si>
  <si>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</si>
  <si>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</si>
  <si>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</si>
  <si>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</si>
  <si>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</si>
  <si>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</si>
  <si>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</si>
  <si>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</si>
  <si>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(CAJAS BANAN./Há.)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</si>
  <si>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</si>
  <si>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INS.DE COSECHA</t>
  </si>
  <si>
    <t>RASTRAJES(2)</t>
  </si>
  <si>
    <t>APLICACIÓN AGROQU.</t>
  </si>
  <si>
    <t xml:space="preserve">UN  </t>
  </si>
  <si>
    <t>ANALISIS DE SUELOS</t>
  </si>
  <si>
    <t>UN</t>
  </si>
  <si>
    <t>CAJAS BANANERAS</t>
  </si>
  <si>
    <t>N/A</t>
  </si>
  <si>
    <t>LIMPIEZA MANUAL</t>
  </si>
  <si>
    <t>CULTIVADOR ENTRE HILERA</t>
  </si>
  <si>
    <t>PRECIO ESPERADO ($/CAJA BANANERA)</t>
  </si>
  <si>
    <t>COSECHA DE FRUTOS-EMBALAJE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</si>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</sst>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0" borderId="1" xfId="0" applyNumberFormat="1" applyFont="1" applyBorder="1" applyAlignment="1"/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 applyAlignment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0" fontId="3" fillId="0" borderId="10" xfId="0" applyNumberFormat="1" applyFont="1" applyBorder="1" applyAlignment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98" zoomScaleNormal="320" zoomScaleSheetLayoutView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69</v>
      </c>
      <c r="D9" s="19"/>
      <c r="E9" s="108" t="s">
        <v>109</v>
      </c>
      <c r="F9" s="109"/>
      <c r="G9" s="92">
        <v>1800</v>
      </c>
    </row>
    <row r="10" spans="1:7" ht="15" x14ac:dyDescent="0.25">
      <c r="A10" s="17"/>
      <c r="B10" s="15" t="s">
        <v>1</v>
      </c>
      <c r="C10" s="89" t="s">
        <v>70</v>
      </c>
      <c r="D10" s="17"/>
      <c r="E10" s="106" t="s">
        <v>2</v>
      </c>
      <c r="F10" s="107"/>
      <c r="G10" s="90" t="s">
        <v>93</v>
      </c>
    </row>
    <row r="11" spans="1:7" ht="15" x14ac:dyDescent="0.25">
      <c r="A11" s="17"/>
      <c r="B11" s="15" t="s">
        <v>3</v>
      </c>
      <c r="C11" s="90" t="s">
        <v>92</v>
      </c>
      <c r="D11" s="17"/>
      <c r="E11" s="106" t="s">
        <v>121</v>
      </c>
      <c r="F11" s="107"/>
      <c r="G11" s="93">
        <v>5000</v>
      </c>
    </row>
    <row r="12" spans="1:7" ht="11.25" customHeight="1" x14ac:dyDescent="0.25">
      <c r="A12" s="17"/>
      <c r="B12" s="15" t="s">
        <v>4</v>
      </c>
      <c r="C12" s="91" t="s">
        <v>57</v>
      </c>
      <c r="D12" s="17"/>
      <c r="E12" s="10" t="s">
        <v>5</v>
      </c>
      <c r="F12" s="77"/>
      <c r="G12" s="81">
        <f>(G9*G11)</f>
        <v>9000000</v>
      </c>
    </row>
    <row r="13" spans="1:7" ht="24.75" customHeight="1" x14ac:dyDescent="0.25">
      <c r="A13" s="17"/>
      <c r="B13" s="15" t="s">
        <v>6</v>
      </c>
      <c r="C13" s="114" t="s">
        <v>124</v>
      </c>
      <c r="D13" s="17"/>
      <c r="E13" s="106" t="s">
        <v>7</v>
      </c>
      <c r="F13" s="107"/>
      <c r="G13" s="91" t="s">
        <v>95</v>
      </c>
    </row>
    <row r="14" spans="1:7" ht="38.25" customHeight="1" x14ac:dyDescent="0.25">
      <c r="A14" s="17"/>
      <c r="B14" s="15" t="s">
        <v>8</v>
      </c>
      <c r="C14" s="114" t="s">
        <v>125</v>
      </c>
      <c r="D14" s="17"/>
      <c r="E14" s="106" t="s">
        <v>9</v>
      </c>
      <c r="F14" s="107"/>
      <c r="G14" s="90" t="s">
        <v>93</v>
      </c>
    </row>
    <row r="15" spans="1:7" ht="15.75" customHeight="1" x14ac:dyDescent="0.25">
      <c r="A15" s="17"/>
      <c r="B15" s="15" t="s">
        <v>10</v>
      </c>
      <c r="C15" s="90" t="s">
        <v>123</v>
      </c>
      <c r="D15" s="17"/>
      <c r="E15" s="110" t="s">
        <v>11</v>
      </c>
      <c r="F15" s="111"/>
      <c r="G15" s="91" t="s">
        <v>94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12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13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14</v>
      </c>
      <c r="C20" s="71" t="s">
        <v>15</v>
      </c>
      <c r="D20" s="71" t="s">
        <v>105</v>
      </c>
      <c r="E20" s="71" t="s">
        <v>17</v>
      </c>
      <c r="F20" s="71" t="s">
        <v>18</v>
      </c>
      <c r="G20" s="71" t="s">
        <v>19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59</v>
      </c>
      <c r="C21" s="79" t="s">
        <v>20</v>
      </c>
      <c r="D21" s="80">
        <v>15</v>
      </c>
      <c r="E21" s="79" t="s">
        <v>58</v>
      </c>
      <c r="F21" s="81">
        <v>30000</v>
      </c>
      <c r="G21" s="81">
        <f t="shared" ref="G21:G28" si="0">(D21*F21)</f>
        <v>450000</v>
      </c>
    </row>
    <row r="22" spans="1:255" ht="12.75" customHeight="1" x14ac:dyDescent="0.25">
      <c r="A22" s="17"/>
      <c r="B22" s="69" t="s">
        <v>97</v>
      </c>
      <c r="C22" s="79" t="s">
        <v>20</v>
      </c>
      <c r="D22" s="80">
        <v>10</v>
      </c>
      <c r="E22" s="79" t="s">
        <v>71</v>
      </c>
      <c r="F22" s="81">
        <v>30000</v>
      </c>
      <c r="G22" s="81">
        <f t="shared" si="0"/>
        <v>300000</v>
      </c>
    </row>
    <row r="23" spans="1:255" ht="12.75" customHeight="1" x14ac:dyDescent="0.25">
      <c r="A23" s="17"/>
      <c r="B23" s="69" t="s">
        <v>72</v>
      </c>
      <c r="C23" s="79" t="s">
        <v>20</v>
      </c>
      <c r="D23" s="80">
        <v>1</v>
      </c>
      <c r="E23" s="79" t="s">
        <v>58</v>
      </c>
      <c r="F23" s="81">
        <v>30000</v>
      </c>
      <c r="G23" s="81">
        <f t="shared" si="0"/>
        <v>30000</v>
      </c>
    </row>
    <row r="24" spans="1:255" ht="12.75" customHeight="1" x14ac:dyDescent="0.25">
      <c r="A24" s="17"/>
      <c r="B24" s="69" t="s">
        <v>73</v>
      </c>
      <c r="C24" s="79" t="s">
        <v>20</v>
      </c>
      <c r="D24" s="80">
        <v>2</v>
      </c>
      <c r="E24" s="79" t="s">
        <v>58</v>
      </c>
      <c r="F24" s="81">
        <v>30000</v>
      </c>
      <c r="G24" s="81">
        <f t="shared" si="0"/>
        <v>60000</v>
      </c>
    </row>
    <row r="25" spans="1:255" ht="12.75" customHeight="1" x14ac:dyDescent="0.25">
      <c r="A25" s="17"/>
      <c r="B25" s="69" t="s">
        <v>119</v>
      </c>
      <c r="C25" s="79" t="s">
        <v>20</v>
      </c>
      <c r="D25" s="80">
        <v>3</v>
      </c>
      <c r="E25" s="79" t="s">
        <v>60</v>
      </c>
      <c r="F25" s="81">
        <v>30000</v>
      </c>
      <c r="G25" s="81">
        <f t="shared" si="0"/>
        <v>90000</v>
      </c>
    </row>
    <row r="26" spans="1:255" ht="12.75" customHeight="1" x14ac:dyDescent="0.25">
      <c r="A26" s="17"/>
      <c r="B26" s="69" t="s">
        <v>74</v>
      </c>
      <c r="C26" s="79" t="s">
        <v>20</v>
      </c>
      <c r="D26" s="80">
        <v>3</v>
      </c>
      <c r="E26" s="79" t="s">
        <v>61</v>
      </c>
      <c r="F26" s="81">
        <v>30000</v>
      </c>
      <c r="G26" s="81">
        <f t="shared" si="0"/>
        <v>90000</v>
      </c>
    </row>
    <row r="27" spans="1:255" ht="12.75" customHeight="1" x14ac:dyDescent="0.25">
      <c r="A27" s="17"/>
      <c r="B27" s="69" t="s">
        <v>98</v>
      </c>
      <c r="C27" s="79" t="s">
        <v>20</v>
      </c>
      <c r="D27" s="80">
        <v>3</v>
      </c>
      <c r="E27" s="79" t="s">
        <v>60</v>
      </c>
      <c r="F27" s="81">
        <v>30000</v>
      </c>
      <c r="G27" s="81">
        <f t="shared" si="0"/>
        <v>90000</v>
      </c>
    </row>
    <row r="28" spans="1:255" ht="12.75" customHeight="1" x14ac:dyDescent="0.25">
      <c r="A28" s="17"/>
      <c r="B28" s="69" t="s">
        <v>111</v>
      </c>
      <c r="C28" s="79" t="s">
        <v>20</v>
      </c>
      <c r="D28" s="80">
        <v>2</v>
      </c>
      <c r="E28" s="79" t="s">
        <v>96</v>
      </c>
      <c r="F28" s="81">
        <v>30000</v>
      </c>
      <c r="G28" s="81">
        <f t="shared" si="0"/>
        <v>60000</v>
      </c>
    </row>
    <row r="29" spans="1:255" ht="12.75" customHeight="1" x14ac:dyDescent="0.25">
      <c r="A29" s="17"/>
      <c r="B29" s="69" t="s">
        <v>122</v>
      </c>
      <c r="C29" s="79" t="s">
        <v>20</v>
      </c>
      <c r="D29" s="80">
        <v>40</v>
      </c>
      <c r="E29" s="79" t="s">
        <v>75</v>
      </c>
      <c r="F29" s="81">
        <v>30000</v>
      </c>
      <c r="G29" s="81">
        <f>(D29*F29)</f>
        <v>1200000</v>
      </c>
    </row>
    <row r="30" spans="1:255" s="5" customFormat="1" ht="12.75" customHeight="1" x14ac:dyDescent="0.25">
      <c r="A30" s="34"/>
      <c r="B30" s="70" t="s">
        <v>21</v>
      </c>
      <c r="C30" s="73"/>
      <c r="D30" s="73"/>
      <c r="E30" s="73"/>
      <c r="F30" s="74"/>
      <c r="G30" s="75">
        <f>SUM(G21:G29)</f>
        <v>2370000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22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14</v>
      </c>
      <c r="C33" s="71" t="s">
        <v>15</v>
      </c>
      <c r="D33" s="71" t="s">
        <v>16</v>
      </c>
      <c r="E33" s="68" t="s">
        <v>17</v>
      </c>
      <c r="F33" s="71" t="s">
        <v>18</v>
      </c>
      <c r="G33" s="68" t="s">
        <v>19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118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23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24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14</v>
      </c>
      <c r="C38" s="68" t="s">
        <v>15</v>
      </c>
      <c r="D38" s="68" t="s">
        <v>106</v>
      </c>
      <c r="E38" s="68" t="s">
        <v>17</v>
      </c>
      <c r="F38" s="71" t="s">
        <v>18</v>
      </c>
      <c r="G38" s="68" t="s">
        <v>19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62</v>
      </c>
      <c r="C39" s="79" t="s">
        <v>25</v>
      </c>
      <c r="D39" s="80">
        <v>0.33</v>
      </c>
      <c r="E39" s="79" t="s">
        <v>99</v>
      </c>
      <c r="F39" s="81">
        <v>195000</v>
      </c>
      <c r="G39" s="82">
        <f>D39*F39</f>
        <v>64350</v>
      </c>
    </row>
    <row r="40" spans="1:255" ht="12.75" customHeight="1" x14ac:dyDescent="0.25">
      <c r="A40" s="17"/>
      <c r="B40" s="69" t="s">
        <v>112</v>
      </c>
      <c r="C40" s="79" t="s">
        <v>25</v>
      </c>
      <c r="D40" s="80">
        <v>0.4</v>
      </c>
      <c r="E40" s="79" t="s">
        <v>99</v>
      </c>
      <c r="F40" s="81">
        <v>195000</v>
      </c>
      <c r="G40" s="81">
        <f t="shared" ref="G40:G43" si="1">(D40*F40)</f>
        <v>78000</v>
      </c>
    </row>
    <row r="41" spans="1:255" ht="12.75" customHeight="1" x14ac:dyDescent="0.25">
      <c r="A41" s="17"/>
      <c r="B41" s="78" t="s">
        <v>76</v>
      </c>
      <c r="C41" s="79" t="s">
        <v>25</v>
      </c>
      <c r="D41" s="80">
        <v>0.2</v>
      </c>
      <c r="E41" s="79" t="s">
        <v>99</v>
      </c>
      <c r="F41" s="81">
        <v>195000</v>
      </c>
      <c r="G41" s="81">
        <f t="shared" si="1"/>
        <v>39000</v>
      </c>
    </row>
    <row r="42" spans="1:255" ht="12.75" customHeight="1" x14ac:dyDescent="0.25">
      <c r="A42" s="17"/>
      <c r="B42" s="69" t="s">
        <v>63</v>
      </c>
      <c r="C42" s="79" t="s">
        <v>25</v>
      </c>
      <c r="D42" s="80">
        <v>0.1</v>
      </c>
      <c r="E42" s="79" t="s">
        <v>99</v>
      </c>
      <c r="F42" s="81">
        <v>195000</v>
      </c>
      <c r="G42" s="81">
        <f t="shared" si="1"/>
        <v>19500</v>
      </c>
    </row>
    <row r="43" spans="1:255" ht="12.75" customHeight="1" x14ac:dyDescent="0.25">
      <c r="A43" s="17"/>
      <c r="B43" s="69" t="s">
        <v>113</v>
      </c>
      <c r="C43" s="79" t="s">
        <v>25</v>
      </c>
      <c r="D43" s="80">
        <v>0.2</v>
      </c>
      <c r="E43" s="79" t="s">
        <v>99</v>
      </c>
      <c r="F43" s="81">
        <v>195000</v>
      </c>
      <c r="G43" s="81">
        <f t="shared" si="1"/>
        <v>39000</v>
      </c>
    </row>
    <row r="44" spans="1:255" ht="12.75" customHeight="1" x14ac:dyDescent="0.25">
      <c r="A44" s="17"/>
      <c r="B44" s="69" t="s">
        <v>120</v>
      </c>
      <c r="C44" s="79" t="s">
        <v>25</v>
      </c>
      <c r="D44" s="80">
        <v>0.2</v>
      </c>
      <c r="E44" s="79" t="s">
        <v>99</v>
      </c>
      <c r="F44" s="81">
        <v>195000</v>
      </c>
      <c r="G44" s="81">
        <f>D44*F44</f>
        <v>39000</v>
      </c>
    </row>
    <row r="45" spans="1:255" s="5" customFormat="1" ht="12.75" customHeight="1" x14ac:dyDescent="0.25">
      <c r="A45" s="34"/>
      <c r="B45" s="70" t="s">
        <v>26</v>
      </c>
      <c r="C45" s="73"/>
      <c r="D45" s="73"/>
      <c r="E45" s="73"/>
      <c r="F45" s="74"/>
      <c r="G45" s="75">
        <f>SUM(G39:G44)</f>
        <v>278850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27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28</v>
      </c>
      <c r="C48" s="71" t="s">
        <v>29</v>
      </c>
      <c r="D48" s="71" t="s">
        <v>107</v>
      </c>
      <c r="E48" s="71" t="s">
        <v>17</v>
      </c>
      <c r="F48" s="71" t="s">
        <v>18</v>
      </c>
      <c r="G48" s="71" t="s">
        <v>19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64</v>
      </c>
      <c r="C49" s="11" t="s">
        <v>114</v>
      </c>
      <c r="D49" s="12">
        <v>35000</v>
      </c>
      <c r="E49" s="11" t="s">
        <v>58</v>
      </c>
      <c r="F49" s="13">
        <v>35</v>
      </c>
      <c r="G49" s="13">
        <f>(D49*F49)</f>
        <v>1225000</v>
      </c>
    </row>
    <row r="50" spans="1:255" ht="12.75" customHeight="1" x14ac:dyDescent="0.25">
      <c r="A50" s="17"/>
      <c r="B50" s="14" t="s">
        <v>31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65</v>
      </c>
      <c r="C51" s="11" t="s">
        <v>66</v>
      </c>
      <c r="D51" s="12">
        <v>300</v>
      </c>
      <c r="E51" s="11" t="s">
        <v>100</v>
      </c>
      <c r="F51" s="13">
        <v>1390</v>
      </c>
      <c r="G51" s="13">
        <f>(D51*F51)</f>
        <v>417000</v>
      </c>
    </row>
    <row r="52" spans="1:255" ht="12.75" customHeight="1" x14ac:dyDescent="0.25">
      <c r="A52" s="17"/>
      <c r="B52" s="10" t="s">
        <v>78</v>
      </c>
      <c r="C52" s="11" t="s">
        <v>66</v>
      </c>
      <c r="D52" s="12">
        <v>200</v>
      </c>
      <c r="E52" s="11" t="s">
        <v>58</v>
      </c>
      <c r="F52" s="13">
        <v>1340</v>
      </c>
      <c r="G52" s="13">
        <f>(D52*F52)</f>
        <v>268000</v>
      </c>
    </row>
    <row r="53" spans="1:255" ht="12.75" customHeight="1" x14ac:dyDescent="0.25">
      <c r="A53" s="17"/>
      <c r="B53" s="10" t="s">
        <v>77</v>
      </c>
      <c r="C53" s="11" t="s">
        <v>66</v>
      </c>
      <c r="D53" s="12">
        <v>150</v>
      </c>
      <c r="E53" s="11" t="s">
        <v>58</v>
      </c>
      <c r="F53" s="13">
        <v>1950</v>
      </c>
      <c r="G53" s="13">
        <f>(D53*F53)</f>
        <v>292500</v>
      </c>
    </row>
    <row r="54" spans="1:255" ht="12.75" customHeight="1" x14ac:dyDescent="0.25">
      <c r="A54" s="17"/>
      <c r="B54" s="14" t="s">
        <v>67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80</v>
      </c>
      <c r="C55" s="11" t="s">
        <v>66</v>
      </c>
      <c r="D55" s="12">
        <v>5</v>
      </c>
      <c r="E55" s="11" t="s">
        <v>61</v>
      </c>
      <c r="F55" s="13">
        <v>7000</v>
      </c>
      <c r="G55" s="13">
        <f t="shared" ref="G55:G56" si="2">(D55*F55)</f>
        <v>35000</v>
      </c>
    </row>
    <row r="56" spans="1:255" ht="11.25" customHeight="1" x14ac:dyDescent="0.25">
      <c r="B56" s="10" t="s">
        <v>86</v>
      </c>
      <c r="C56" s="11" t="s">
        <v>66</v>
      </c>
      <c r="D56" s="12">
        <v>1</v>
      </c>
      <c r="E56" s="11" t="s">
        <v>61</v>
      </c>
      <c r="F56" s="13">
        <v>137000</v>
      </c>
      <c r="G56" s="13">
        <f t="shared" si="2"/>
        <v>137000</v>
      </c>
    </row>
    <row r="57" spans="1:255" ht="12.75" customHeight="1" x14ac:dyDescent="0.25">
      <c r="A57" s="17"/>
      <c r="B57" s="10" t="s">
        <v>81</v>
      </c>
      <c r="C57" s="11" t="s">
        <v>66</v>
      </c>
      <c r="D57" s="12">
        <v>2</v>
      </c>
      <c r="E57" s="11" t="s">
        <v>61</v>
      </c>
      <c r="F57" s="13">
        <v>14500</v>
      </c>
      <c r="G57" s="13">
        <f>(D57*F57)</f>
        <v>29000</v>
      </c>
    </row>
    <row r="58" spans="1:255" ht="12.75" customHeight="1" x14ac:dyDescent="0.25">
      <c r="A58" s="17"/>
      <c r="B58" s="14" t="s">
        <v>32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79</v>
      </c>
      <c r="C59" s="11" t="s">
        <v>66</v>
      </c>
      <c r="D59" s="12">
        <v>0.1</v>
      </c>
      <c r="E59" s="11" t="s">
        <v>87</v>
      </c>
      <c r="F59" s="13">
        <v>74920</v>
      </c>
      <c r="G59" s="13">
        <f>D59*F59</f>
        <v>7492</v>
      </c>
    </row>
    <row r="60" spans="1:255" ht="12.75" customHeight="1" x14ac:dyDescent="0.25">
      <c r="A60" s="17"/>
      <c r="B60" s="10" t="s">
        <v>82</v>
      </c>
      <c r="C60" s="11" t="s">
        <v>66</v>
      </c>
      <c r="D60" s="12">
        <v>0.5</v>
      </c>
      <c r="E60" s="11" t="s">
        <v>88</v>
      </c>
      <c r="F60" s="13">
        <v>155793</v>
      </c>
      <c r="G60" s="13">
        <f>D60*F60</f>
        <v>77896.5</v>
      </c>
    </row>
    <row r="61" spans="1:255" ht="12.75" customHeight="1" x14ac:dyDescent="0.25">
      <c r="A61" s="17"/>
      <c r="B61" s="14" t="s">
        <v>83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84</v>
      </c>
      <c r="C62" s="11" t="s">
        <v>89</v>
      </c>
      <c r="D62" s="12">
        <v>2</v>
      </c>
      <c r="E62" s="11" t="s">
        <v>68</v>
      </c>
      <c r="F62" s="13">
        <v>8600</v>
      </c>
      <c r="G62" s="13">
        <f>D62*F62</f>
        <v>17200</v>
      </c>
    </row>
    <row r="63" spans="1:255" ht="12.75" customHeight="1" x14ac:dyDescent="0.25">
      <c r="A63" s="17"/>
      <c r="B63" s="10" t="s">
        <v>85</v>
      </c>
      <c r="C63" s="11" t="s">
        <v>89</v>
      </c>
      <c r="D63" s="12">
        <v>2</v>
      </c>
      <c r="E63" s="11" t="s">
        <v>90</v>
      </c>
      <c r="F63" s="13">
        <v>36000</v>
      </c>
      <c r="G63" s="13">
        <f>D63*F63</f>
        <v>72000</v>
      </c>
    </row>
    <row r="64" spans="1:255" s="5" customFormat="1" ht="12.75" customHeight="1" x14ac:dyDescent="0.25">
      <c r="A64" s="34"/>
      <c r="B64" s="70" t="s">
        <v>101</v>
      </c>
      <c r="C64" s="73"/>
      <c r="D64" s="73"/>
      <c r="E64" s="73"/>
      <c r="F64" s="74"/>
      <c r="G64" s="75">
        <f>SUM(G49:G63)</f>
        <v>2578088.5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33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34</v>
      </c>
      <c r="C67" s="71" t="s">
        <v>29</v>
      </c>
      <c r="D67" s="71" t="s">
        <v>30</v>
      </c>
      <c r="E67" s="68" t="s">
        <v>17</v>
      </c>
      <c r="F67" s="71" t="s">
        <v>18</v>
      </c>
      <c r="G67" s="68" t="s">
        <v>19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117</v>
      </c>
      <c r="C68" s="11" t="s">
        <v>116</v>
      </c>
      <c r="D68" s="72">
        <v>1800</v>
      </c>
      <c r="E68" s="11" t="s">
        <v>75</v>
      </c>
      <c r="F68" s="13">
        <v>500</v>
      </c>
      <c r="G68" s="13">
        <f>D68*F68</f>
        <v>900000</v>
      </c>
    </row>
    <row r="69" spans="1:255" ht="12.75" customHeight="1" x14ac:dyDescent="0.25">
      <c r="A69" s="17"/>
      <c r="B69" s="69" t="s">
        <v>115</v>
      </c>
      <c r="C69" s="11" t="s">
        <v>114</v>
      </c>
      <c r="D69" s="72">
        <v>1</v>
      </c>
      <c r="E69" s="11" t="s">
        <v>91</v>
      </c>
      <c r="F69" s="13">
        <v>40000</v>
      </c>
      <c r="G69" s="13">
        <f>D69*F69</f>
        <v>40000</v>
      </c>
    </row>
    <row r="70" spans="1:255" s="5" customFormat="1" ht="13.5" customHeight="1" x14ac:dyDescent="0.25">
      <c r="A70" s="34"/>
      <c r="B70" s="70" t="s">
        <v>35</v>
      </c>
      <c r="C70" s="73"/>
      <c r="D70" s="73"/>
      <c r="E70" s="73"/>
      <c r="F70" s="74"/>
      <c r="G70" s="75">
        <f>SUM(G68:G69)</f>
        <v>940000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36</v>
      </c>
      <c r="C72" s="95"/>
      <c r="D72" s="95"/>
      <c r="E72" s="95"/>
      <c r="F72" s="95"/>
      <c r="G72" s="96">
        <f>G30+G35+G45+G64+G70</f>
        <v>6166938.5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37</v>
      </c>
      <c r="C73" s="25"/>
      <c r="D73" s="25"/>
      <c r="E73" s="25"/>
      <c r="F73" s="25"/>
      <c r="G73" s="98">
        <f>G72*0.05</f>
        <v>308346.92499999999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38</v>
      </c>
      <c r="C74" s="24"/>
      <c r="D74" s="24"/>
      <c r="E74" s="24"/>
      <c r="F74" s="24"/>
      <c r="G74" s="100">
        <f>G73+G72</f>
        <v>6475285.4249999998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39</v>
      </c>
      <c r="C75" s="25"/>
      <c r="D75" s="25"/>
      <c r="E75" s="25"/>
      <c r="F75" s="25"/>
      <c r="G75" s="98">
        <f>G12</f>
        <v>9000000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40</v>
      </c>
      <c r="C76" s="102"/>
      <c r="D76" s="102"/>
      <c r="E76" s="102"/>
      <c r="F76" s="102"/>
      <c r="G76" s="103">
        <f>G75-G74</f>
        <v>2524714.5750000002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110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108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41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42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43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44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45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46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47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34</v>
      </c>
      <c r="C88" s="56" t="s">
        <v>48</v>
      </c>
      <c r="D88" s="57" t="s">
        <v>49</v>
      </c>
      <c r="E88" s="30"/>
      <c r="F88" s="30"/>
      <c r="G88" s="39"/>
    </row>
    <row r="89" spans="1:7" ht="12" customHeight="1" x14ac:dyDescent="0.25">
      <c r="A89" s="17"/>
      <c r="B89" s="58" t="s">
        <v>50</v>
      </c>
      <c r="C89" s="59">
        <f>G30</f>
        <v>2370000</v>
      </c>
      <c r="D89" s="60">
        <f>(C89/C95)</f>
        <v>0.36600703203751056</v>
      </c>
      <c r="E89" s="30"/>
      <c r="F89" s="30"/>
      <c r="G89" s="39"/>
    </row>
    <row r="90" spans="1:7" ht="12" customHeight="1" x14ac:dyDescent="0.25">
      <c r="A90" s="17"/>
      <c r="B90" s="58" t="s">
        <v>51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52</v>
      </c>
      <c r="C91" s="62">
        <f>G45</f>
        <v>278850</v>
      </c>
      <c r="D91" s="60">
        <f>(C91/C95)</f>
        <v>4.3063738769476716E-2</v>
      </c>
      <c r="E91" s="30"/>
      <c r="F91" s="30"/>
      <c r="G91" s="39"/>
    </row>
    <row r="92" spans="1:7" ht="12" customHeight="1" x14ac:dyDescent="0.25">
      <c r="A92" s="17"/>
      <c r="B92" s="58" t="s">
        <v>28</v>
      </c>
      <c r="C92" s="62">
        <f>G64</f>
        <v>2578088.5</v>
      </c>
      <c r="D92" s="60">
        <f>(C92/C95)</f>
        <v>0.39814283553377111</v>
      </c>
      <c r="E92" s="30"/>
      <c r="F92" s="30"/>
      <c r="G92" s="39"/>
    </row>
    <row r="93" spans="1:7" ht="12" customHeight="1" x14ac:dyDescent="0.25">
      <c r="A93" s="17"/>
      <c r="B93" s="58" t="s">
        <v>53</v>
      </c>
      <c r="C93" s="63">
        <f>G70</f>
        <v>940000</v>
      </c>
      <c r="D93" s="60">
        <f>(C93/C95)</f>
        <v>0.14516734604019405</v>
      </c>
      <c r="E93" s="31"/>
      <c r="F93" s="31"/>
      <c r="G93" s="39"/>
    </row>
    <row r="94" spans="1:7" ht="12" customHeight="1" x14ac:dyDescent="0.25">
      <c r="A94" s="17"/>
      <c r="B94" s="58" t="s">
        <v>54</v>
      </c>
      <c r="C94" s="63">
        <f>G73</f>
        <v>308346.92499999999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55</v>
      </c>
      <c r="C95" s="64">
        <f>SUM(C89:C94)</f>
        <v>6475285.4249999998</v>
      </c>
      <c r="D95" s="65">
        <f>SUM(D89:D94)</f>
        <v>1.0000000000000002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102</v>
      </c>
      <c r="D98" s="32"/>
      <c r="E98" s="32"/>
      <c r="F98" s="31"/>
      <c r="G98" s="39"/>
    </row>
    <row r="99" spans="1:7" ht="12" customHeight="1" x14ac:dyDescent="0.25">
      <c r="A99" s="17"/>
      <c r="B99" s="55" t="s">
        <v>103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104</v>
      </c>
      <c r="C100" s="66">
        <f>G74/C99</f>
        <v>3808.9914264705881</v>
      </c>
      <c r="D100" s="66">
        <f>(G74/D99)</f>
        <v>3597.3807916666665</v>
      </c>
      <c r="E100" s="66">
        <f>(G74/E99)</f>
        <v>3408.0449605263157</v>
      </c>
      <c r="F100" s="33"/>
      <c r="G100" s="40"/>
    </row>
    <row r="101" spans="1:7" ht="15.6" customHeight="1" x14ac:dyDescent="0.25">
      <c r="A101" s="17"/>
      <c r="B101" s="27" t="s">
        <v>56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1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2022-07-26T15:14:32Z</dcterms:modified>
</cp:coreProperties>
</file>