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Arauco 2022\"/>
    </mc:Choice>
  </mc:AlternateContent>
  <bookViews>
    <workbookView xWindow="0" yWindow="0" windowWidth="20490" windowHeight="7155"/>
  </bookViews>
  <sheets>
    <sheet name="POROTO " sheetId="1" r:id="rId1"/>
  </sheets>
  <definedNames>
    <definedName name="_xlnm.Print_Area" localSheetId="0">'POROTO '!$A$1:$G$94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8" i="1" l="1"/>
  <c r="D87" i="1" s="1"/>
  <c r="G62" i="1"/>
  <c r="G61" i="1"/>
  <c r="G63" i="1" s="1"/>
  <c r="G56" i="1"/>
  <c r="G54" i="1"/>
  <c r="G52" i="1"/>
  <c r="G51" i="1"/>
  <c r="G49" i="1"/>
  <c r="G43" i="1"/>
  <c r="G42" i="1"/>
  <c r="G37" i="1"/>
  <c r="G36" i="1"/>
  <c r="G35" i="1"/>
  <c r="G34" i="1"/>
  <c r="G38" i="1" s="1"/>
  <c r="G29" i="1"/>
  <c r="G28" i="1"/>
  <c r="G27" i="1"/>
  <c r="G26" i="1"/>
  <c r="G25" i="1"/>
  <c r="G24" i="1"/>
  <c r="G23" i="1"/>
  <c r="G22" i="1"/>
  <c r="G13" i="1"/>
  <c r="G68" i="1" s="1"/>
  <c r="G44" i="1" l="1"/>
  <c r="G30" i="1"/>
  <c r="D82" i="1"/>
  <c r="D83" i="1"/>
  <c r="D84" i="1"/>
  <c r="D85" i="1"/>
  <c r="D86" i="1"/>
  <c r="G57" i="1"/>
  <c r="G65" i="1" l="1"/>
  <c r="G66" i="1" s="1"/>
  <c r="G67" i="1" s="1"/>
  <c r="G69" i="1" s="1"/>
  <c r="D88" i="1"/>
</calcChain>
</file>

<file path=xl/sharedStrings.xml><?xml version="1.0" encoding="utf-8"?>
<sst xmlns="http://schemas.openxmlformats.org/spreadsheetml/2006/main" count="159" uniqueCount="109">
  <si>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</si>
  <si>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</si>
  <si>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</si>
  <si>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</si>
  <si>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</si>
  <si>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</si>
  <si>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</si>
  <si>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</si>
  <si>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</si>
  <si>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</si>
  <si>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</si>
  <si>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</si>
  <si>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</si>
  <si>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</si>
  <si>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</si>
  <si>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</si>
  <si>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</si>
  <si>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</si>
  <si>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</si>
  <si>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</si>
  <si>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</si>
  <si>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</si>
  <si>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</si>
  <si>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Subtotal Jornadas Hombre</t>
  </si>
  <si>
    <t>JORNADAS ANIMAL</t>
  </si>
  <si>
    <t>Subtotal Jornadas Animal</t>
  </si>
  <si>
    <t>MAQUINARIA</t>
  </si>
  <si>
    <t>JM</t>
  </si>
  <si>
    <t>Septiembre-Octubre</t>
  </si>
  <si>
    <t>Octubre-Noviembre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</si>
  <si>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</si>
  <si>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</si>
  <si>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</si>
  <si>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</si>
  <si>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</si>
  <si>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</si>
  <si>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</si>
  <si>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</si>
  <si>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</si>
  <si>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</si>
  <si>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</si>
  <si>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</si>
  <si>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</si>
  <si>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</si>
  <si>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</si>
  <si>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</si>
  <si>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</si>
  <si>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</si>
  <si>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</si>
  <si>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</si>
  <si>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</si>
  <si>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</si>
  <si>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</si>
  <si>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</si>
  <si>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</si>
  <si>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</si>
  <si>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</si>
  <si>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</si>
  <si>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</si>
  <si>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</si>
  <si>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</si>
  <si>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</si>
  <si>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</si>
  <si>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</si>
  <si>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</si>
  <si>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</si>
  <si>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</si>
  <si>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</si>
  <si>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</si>
  <si>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</si>
  <si>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JA</t>
  </si>
  <si>
    <t>Rastraje 1</t>
  </si>
  <si>
    <t xml:space="preserve">Traslados </t>
  </si>
  <si>
    <t>RENDIMIENTO (Kg/Há.)</t>
  </si>
  <si>
    <t>Mayo-Junio</t>
  </si>
  <si>
    <t>PRECIO ESPERADO ($/Kg)</t>
  </si>
  <si>
    <t>Biobio</t>
  </si>
  <si>
    <t>Arauco</t>
  </si>
  <si>
    <t>Aplicación Herbicida Pre-siembra</t>
  </si>
  <si>
    <t>Siembra Manual</t>
  </si>
  <si>
    <t>Noviembre</t>
  </si>
  <si>
    <t>Diciembre-Enero</t>
  </si>
  <si>
    <t>Surqueadura</t>
  </si>
  <si>
    <t>Diciembre</t>
  </si>
  <si>
    <t>Aporca</t>
  </si>
  <si>
    <t>Enero</t>
  </si>
  <si>
    <t xml:space="preserve">Cosecha </t>
  </si>
  <si>
    <t xml:space="preserve">Aradura </t>
  </si>
  <si>
    <t>Julio-Agosto</t>
  </si>
  <si>
    <t>Sacos</t>
  </si>
  <si>
    <t xml:space="preserve">U </t>
  </si>
  <si>
    <t>ESCENARIOS COSTO UNITARIO  ($/Kg)</t>
  </si>
  <si>
    <t>Rendimiento (kg/hà)</t>
  </si>
  <si>
    <t>Costo unitario ($/Kg) (*)</t>
  </si>
  <si>
    <t>Riego</t>
  </si>
  <si>
    <t>Sequia</t>
  </si>
  <si>
    <t>POROTO</t>
  </si>
  <si>
    <t xml:space="preserve">RAYO INIA </t>
  </si>
  <si>
    <t>Aplicación De Fertilizantes</t>
  </si>
  <si>
    <t>Octubre</t>
  </si>
  <si>
    <t xml:space="preserve">Aplicación control de plagas y enfermedades </t>
  </si>
  <si>
    <t>Septiembre</t>
  </si>
  <si>
    <t>Semilla Poroto</t>
  </si>
  <si>
    <t>Fosfato Triple</t>
  </si>
  <si>
    <t>Salitre potasico</t>
  </si>
  <si>
    <t>basagran</t>
  </si>
  <si>
    <t xml:space="preserve">FUNGICIDA </t>
  </si>
  <si>
    <t>Dithane m 45</t>
  </si>
  <si>
    <t>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</si>
</sst>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 applyAlignment="1"/>
    <xf numFmtId="3" fontId="2" fillId="2" borderId="5" xfId="0" applyNumberFormat="1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3" fontId="4" fillId="2" borderId="5" xfId="0" applyNumberFormat="1" applyFont="1" applyFill="1" applyBorder="1" applyAlignment="1">
      <alignment horizontal="right" wrapText="1"/>
    </xf>
    <xf numFmtId="14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wrapText="1"/>
    </xf>
    <xf numFmtId="49" fontId="1" fillId="5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8" xfId="0" applyNumberFormat="1" applyFont="1" applyFill="1" applyBorder="1" applyAlignment="1">
      <alignment horizontal="center" vertical="center"/>
    </xf>
    <xf numFmtId="49" fontId="1" fillId="3" borderId="8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center"/>
    </xf>
    <xf numFmtId="0" fontId="2" fillId="2" borderId="10" xfId="0" applyFont="1" applyFill="1" applyBorder="1" applyAlignment="1"/>
    <xf numFmtId="0" fontId="2" fillId="2" borderId="11" xfId="0" applyFont="1" applyFill="1" applyBorder="1" applyAlignment="1"/>
    <xf numFmtId="3" fontId="2" fillId="2" borderId="11" xfId="0" applyNumberFormat="1" applyFont="1" applyFill="1" applyBorder="1" applyAlignment="1"/>
    <xf numFmtId="49" fontId="1" fillId="3" borderId="7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/>
    </xf>
    <xf numFmtId="3" fontId="7" fillId="3" borderId="8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/>
    <xf numFmtId="3" fontId="4" fillId="2" borderId="5" xfId="0" applyNumberFormat="1" applyFont="1" applyFill="1" applyBorder="1" applyAlignment="1"/>
    <xf numFmtId="49" fontId="8" fillId="2" borderId="5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49" fontId="4" fillId="2" borderId="12" xfId="0" applyNumberFormat="1" applyFont="1" applyFill="1" applyBorder="1" applyAlignment="1"/>
    <xf numFmtId="49" fontId="4" fillId="2" borderId="12" xfId="0" applyNumberFormat="1" applyFont="1" applyFill="1" applyBorder="1" applyAlignment="1">
      <alignment horizontal="center"/>
    </xf>
    <xf numFmtId="0" fontId="4" fillId="2" borderId="12" xfId="0" applyNumberFormat="1" applyFont="1" applyFill="1" applyBorder="1" applyAlignment="1"/>
    <xf numFmtId="3" fontId="4" fillId="2" borderId="12" xfId="0" applyNumberFormat="1" applyFont="1" applyFill="1" applyBorder="1" applyAlignment="1"/>
    <xf numFmtId="49" fontId="9" fillId="3" borderId="8" xfId="0" applyNumberFormat="1" applyFont="1" applyFill="1" applyBorder="1" applyAlignment="1">
      <alignment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/>
    </xf>
    <xf numFmtId="3" fontId="9" fillId="3" borderId="8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center"/>
    </xf>
    <xf numFmtId="164" fontId="4" fillId="2" borderId="5" xfId="0" applyNumberFormat="1" applyFont="1" applyFill="1" applyBorder="1" applyAlignment="1"/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15" fillId="7" borderId="15" xfId="0" applyFont="1" applyFill="1" applyBorder="1" applyAlignment="1"/>
    <xf numFmtId="49" fontId="13" fillId="8" borderId="16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6" fontId="13" fillId="2" borderId="5" xfId="0" applyNumberFormat="1" applyFont="1" applyFill="1" applyBorder="1" applyAlignment="1">
      <alignment vertical="center"/>
    </xf>
    <xf numFmtId="0" fontId="10" fillId="7" borderId="14" xfId="0" applyFont="1" applyFill="1" applyBorder="1" applyAlignment="1">
      <alignment vertical="center"/>
    </xf>
    <xf numFmtId="0" fontId="10" fillId="7" borderId="15" xfId="0" applyFont="1" applyFill="1" applyBorder="1" applyAlignment="1">
      <alignment vertical="center"/>
    </xf>
    <xf numFmtId="165" fontId="1" fillId="2" borderId="15" xfId="0" applyNumberFormat="1" applyFont="1" applyFill="1" applyBorder="1" applyAlignment="1">
      <alignment vertical="center"/>
    </xf>
    <xf numFmtId="165" fontId="17" fillId="2" borderId="15" xfId="0" applyNumberFormat="1" applyFont="1" applyFill="1" applyBorder="1" applyAlignment="1">
      <alignment vertical="center"/>
    </xf>
    <xf numFmtId="0" fontId="15" fillId="2" borderId="15" xfId="0" applyFont="1" applyFill="1" applyBorder="1" applyAlignment="1"/>
    <xf numFmtId="49" fontId="0" fillId="2" borderId="15" xfId="0" applyNumberFormat="1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3" fontId="2" fillId="2" borderId="17" xfId="0" applyNumberFormat="1" applyFont="1" applyFill="1" applyBorder="1" applyAlignment="1"/>
    <xf numFmtId="0" fontId="0" fillId="2" borderId="15" xfId="0" applyFont="1" applyFill="1" applyBorder="1" applyAlignment="1">
      <alignment vertical="center"/>
    </xf>
    <xf numFmtId="0" fontId="16" fillId="2" borderId="15" xfId="0" applyFont="1" applyFill="1" applyBorder="1" applyAlignment="1">
      <alignment vertical="center"/>
    </xf>
    <xf numFmtId="49" fontId="13" fillId="8" borderId="18" xfId="0" applyNumberFormat="1" applyFont="1" applyFill="1" applyBorder="1" applyAlignment="1">
      <alignment vertical="center"/>
    </xf>
    <xf numFmtId="49" fontId="15" fillId="8" borderId="19" xfId="0" applyNumberFormat="1" applyFont="1" applyFill="1" applyBorder="1" applyAlignment="1"/>
    <xf numFmtId="49" fontId="13" fillId="2" borderId="20" xfId="0" applyNumberFormat="1" applyFont="1" applyFill="1" applyBorder="1" applyAlignment="1">
      <alignment vertical="center"/>
    </xf>
    <xf numFmtId="9" fontId="15" fillId="2" borderId="21" xfId="0" applyNumberFormat="1" applyFont="1" applyFill="1" applyBorder="1" applyAlignment="1"/>
    <xf numFmtId="49" fontId="13" fillId="8" borderId="22" xfId="0" applyNumberFormat="1" applyFont="1" applyFill="1" applyBorder="1" applyAlignment="1">
      <alignment vertical="center"/>
    </xf>
    <xf numFmtId="166" fontId="13" fillId="8" borderId="23" xfId="0" applyNumberFormat="1" applyFont="1" applyFill="1" applyBorder="1" applyAlignment="1">
      <alignment vertical="center"/>
    </xf>
    <xf numFmtId="9" fontId="13" fillId="8" borderId="24" xfId="0" applyNumberFormat="1" applyFont="1" applyFill="1" applyBorder="1" applyAlignment="1">
      <alignment vertical="center"/>
    </xf>
    <xf numFmtId="0" fontId="15" fillId="9" borderId="27" xfId="0" applyFont="1" applyFill="1" applyBorder="1" applyAlignment="1"/>
    <xf numFmtId="0" fontId="15" fillId="2" borderId="15" xfId="0" applyFont="1" applyFill="1" applyBorder="1" applyAlignment="1">
      <alignment vertical="center"/>
    </xf>
    <xf numFmtId="49" fontId="15" fillId="2" borderId="15" xfId="0" applyNumberFormat="1" applyFont="1" applyFill="1" applyBorder="1" applyAlignment="1">
      <alignment vertical="center"/>
    </xf>
    <xf numFmtId="49" fontId="13" fillId="2" borderId="28" xfId="0" applyNumberFormat="1" applyFont="1" applyFill="1" applyBorder="1" applyAlignment="1">
      <alignment vertical="center"/>
    </xf>
    <xf numFmtId="0" fontId="15" fillId="2" borderId="29" xfId="0" applyFont="1" applyFill="1" applyBorder="1" applyAlignment="1"/>
    <xf numFmtId="0" fontId="15" fillId="2" borderId="30" xfId="0" applyFont="1" applyFill="1" applyBorder="1" applyAlignment="1"/>
    <xf numFmtId="49" fontId="15" fillId="2" borderId="31" xfId="0" applyNumberFormat="1" applyFont="1" applyFill="1" applyBorder="1" applyAlignment="1">
      <alignment vertical="center"/>
    </xf>
    <xf numFmtId="0" fontId="15" fillId="2" borderId="32" xfId="0" applyFont="1" applyFill="1" applyBorder="1" applyAlignment="1"/>
    <xf numFmtId="49" fontId="15" fillId="2" borderId="33" xfId="0" applyNumberFormat="1" applyFont="1" applyFill="1" applyBorder="1" applyAlignment="1">
      <alignment vertical="center"/>
    </xf>
    <xf numFmtId="0" fontId="15" fillId="2" borderId="34" xfId="0" applyFont="1" applyFill="1" applyBorder="1" applyAlignment="1"/>
    <xf numFmtId="0" fontId="15" fillId="2" borderId="35" xfId="0" applyFont="1" applyFill="1" applyBorder="1" applyAlignment="1"/>
    <xf numFmtId="0" fontId="13" fillId="7" borderId="15" xfId="0" applyFont="1" applyFill="1" applyBorder="1" applyAlignment="1">
      <alignment vertical="center"/>
    </xf>
    <xf numFmtId="0" fontId="10" fillId="9" borderId="14" xfId="0" applyFont="1" applyFill="1" applyBorder="1" applyAlignment="1">
      <alignment vertical="center"/>
    </xf>
    <xf numFmtId="49" fontId="18" fillId="9" borderId="15" xfId="0" applyNumberFormat="1" applyFont="1" applyFill="1" applyBorder="1" applyAlignment="1">
      <alignment vertical="center"/>
    </xf>
    <xf numFmtId="0" fontId="10" fillId="9" borderId="15" xfId="0" applyFont="1" applyFill="1" applyBorder="1" applyAlignment="1">
      <alignment vertical="center"/>
    </xf>
    <xf numFmtId="0" fontId="10" fillId="9" borderId="36" xfId="0" applyFont="1" applyFill="1" applyBorder="1" applyAlignment="1">
      <alignment vertical="center"/>
    </xf>
    <xf numFmtId="49" fontId="13" fillId="8" borderId="37" xfId="0" applyNumberFormat="1" applyFont="1" applyFill="1" applyBorder="1" applyAlignment="1">
      <alignment vertical="center"/>
    </xf>
    <xf numFmtId="166" fontId="13" fillId="8" borderId="24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3" fontId="4" fillId="2" borderId="8" xfId="0" applyNumberFormat="1" applyFont="1" applyFill="1" applyBorder="1" applyAlignment="1">
      <alignment vertical="center"/>
    </xf>
    <xf numFmtId="3" fontId="13" fillId="8" borderId="38" xfId="0" applyNumberFormat="1" applyFont="1" applyFill="1" applyBorder="1" applyAlignment="1">
      <alignment vertical="center"/>
    </xf>
    <xf numFmtId="3" fontId="13" fillId="8" borderId="39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wrapText="1"/>
    </xf>
    <xf numFmtId="14" fontId="2" fillId="2" borderId="40" xfId="0" applyNumberFormat="1" applyFont="1" applyFill="1" applyBorder="1" applyAlignment="1"/>
    <xf numFmtId="0" fontId="2" fillId="2" borderId="41" xfId="0" applyFont="1" applyFill="1" applyBorder="1" applyAlignment="1"/>
    <xf numFmtId="0" fontId="2" fillId="2" borderId="40" xfId="0" applyFont="1" applyFill="1" applyBorder="1" applyAlignment="1"/>
    <xf numFmtId="0" fontId="2" fillId="2" borderId="40" xfId="0" applyFont="1" applyFill="1" applyBorder="1" applyAlignment="1">
      <alignment horizontal="justify" wrapText="1"/>
    </xf>
    <xf numFmtId="0" fontId="2" fillId="2" borderId="42" xfId="0" applyFont="1" applyFill="1" applyBorder="1" applyAlignment="1"/>
    <xf numFmtId="0" fontId="2" fillId="2" borderId="43" xfId="0" applyFont="1" applyFill="1" applyBorder="1" applyAlignment="1"/>
    <xf numFmtId="0" fontId="2" fillId="2" borderId="44" xfId="0" applyFont="1" applyFill="1" applyBorder="1" applyAlignment="1"/>
    <xf numFmtId="0" fontId="2" fillId="2" borderId="44" xfId="0" applyFont="1" applyFill="1" applyBorder="1" applyAlignment="1">
      <alignment horizontal="left"/>
    </xf>
    <xf numFmtId="49" fontId="1" fillId="5" borderId="15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4" fillId="2" borderId="45" xfId="0" applyNumberFormat="1" applyFont="1" applyFill="1" applyBorder="1" applyAlignment="1">
      <alignment wrapText="1"/>
    </xf>
    <xf numFmtId="49" fontId="4" fillId="2" borderId="45" xfId="0" applyNumberFormat="1" applyFont="1" applyFill="1" applyBorder="1" applyAlignment="1">
      <alignment horizontal="center" wrapText="1"/>
    </xf>
    <xf numFmtId="0" fontId="4" fillId="2" borderId="45" xfId="0" applyNumberFormat="1" applyFont="1" applyFill="1" applyBorder="1" applyAlignment="1">
      <alignment wrapText="1"/>
    </xf>
    <xf numFmtId="3" fontId="4" fillId="2" borderId="45" xfId="0" applyNumberFormat="1" applyFont="1" applyFill="1" applyBorder="1" applyAlignment="1">
      <alignment horizontal="right" wrapText="1"/>
    </xf>
    <xf numFmtId="3" fontId="2" fillId="2" borderId="43" xfId="0" applyNumberFormat="1" applyFont="1" applyFill="1" applyBorder="1" applyAlignment="1"/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right" vertical="center"/>
    </xf>
    <xf numFmtId="3" fontId="7" fillId="3" borderId="13" xfId="0" applyNumberFormat="1" applyFont="1" applyFill="1" applyBorder="1" applyAlignment="1">
      <alignment vertical="center"/>
    </xf>
    <xf numFmtId="49" fontId="19" fillId="5" borderId="15" xfId="0" applyNumberFormat="1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165" fontId="19" fillId="5" borderId="15" xfId="0" applyNumberFormat="1" applyFont="1" applyFill="1" applyBorder="1" applyAlignment="1">
      <alignment vertical="center"/>
    </xf>
    <xf numFmtId="49" fontId="19" fillId="3" borderId="15" xfId="0" applyNumberFormat="1" applyFont="1" applyFill="1" applyBorder="1" applyAlignment="1">
      <alignment vertical="center"/>
    </xf>
    <xf numFmtId="0" fontId="19" fillId="3" borderId="15" xfId="0" applyFont="1" applyFill="1" applyBorder="1" applyAlignment="1">
      <alignment vertical="center"/>
    </xf>
    <xf numFmtId="165" fontId="19" fillId="3" borderId="15" xfId="0" applyNumberFormat="1" applyFont="1" applyFill="1" applyBorder="1" applyAlignment="1">
      <alignment vertical="center"/>
    </xf>
    <xf numFmtId="165" fontId="19" fillId="6" borderId="15" xfId="0" applyNumberFormat="1" applyFont="1" applyFill="1" applyBorder="1" applyAlignment="1">
      <alignment vertical="center"/>
    </xf>
    <xf numFmtId="49" fontId="18" fillId="9" borderId="25" xfId="0" applyNumberFormat="1" applyFont="1" applyFill="1" applyBorder="1" applyAlignment="1">
      <alignment vertical="center"/>
    </xf>
    <xf numFmtId="0" fontId="13" fillId="9" borderId="2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15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8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42875"/>
          <a:ext cx="5810250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O94"/>
  <sheetViews>
    <sheetView showGridLines="0" tabSelected="1" workbookViewId="0">
      <selection activeCell="I9" sqref="I9"/>
    </sheetView>
  </sheetViews>
  <sheetFormatPr baseColWidth="10" defaultColWidth="10.85546875" defaultRowHeight="11.25" customHeight="1" x14ac:dyDescent="0.25"/>
  <cols>
    <col min="2" max="2" width="20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49" width="10.85546875" style="1" customWidth="1"/>
  </cols>
  <sheetData>
    <row r="2" spans="2:7" ht="15" customHeight="1" x14ac:dyDescent="0.25">
      <c r="B2" s="2"/>
      <c r="C2" s="2"/>
      <c r="D2" s="2"/>
      <c r="E2" s="2"/>
      <c r="F2" s="2"/>
      <c r="G2" s="2"/>
    </row>
    <row r="3" spans="2:7" ht="15" customHeight="1" x14ac:dyDescent="0.25">
      <c r="B3" s="2"/>
      <c r="C3" s="2"/>
      <c r="D3" s="2"/>
      <c r="E3" s="2"/>
      <c r="F3" s="2"/>
      <c r="G3" s="2"/>
    </row>
    <row r="4" spans="2:7" ht="15" customHeight="1" x14ac:dyDescent="0.25">
      <c r="B4" s="2"/>
      <c r="C4" s="2"/>
      <c r="D4" s="2"/>
      <c r="E4" s="2"/>
      <c r="F4" s="2"/>
      <c r="G4" s="2"/>
    </row>
    <row r="5" spans="2:7" ht="15" customHeight="1" x14ac:dyDescent="0.25">
      <c r="B5" s="2"/>
      <c r="C5" s="2"/>
      <c r="D5" s="2"/>
      <c r="E5" s="2"/>
      <c r="F5" s="2"/>
      <c r="G5" s="2"/>
    </row>
    <row r="6" spans="2:7" ht="15" customHeight="1" x14ac:dyDescent="0.25">
      <c r="B6" s="2"/>
      <c r="C6" s="2"/>
      <c r="D6" s="2"/>
      <c r="E6" s="2"/>
      <c r="F6" s="2"/>
      <c r="G6" s="2"/>
    </row>
    <row r="7" spans="2:7" ht="15" customHeight="1" x14ac:dyDescent="0.25">
      <c r="B7" s="2"/>
      <c r="C7" s="2"/>
      <c r="D7" s="2"/>
      <c r="E7" s="2"/>
      <c r="F7" s="2"/>
      <c r="G7" s="2"/>
    </row>
    <row r="8" spans="2:7" ht="15" customHeight="1" x14ac:dyDescent="0.25">
      <c r="B8" s="2"/>
      <c r="C8" s="2"/>
      <c r="D8" s="2"/>
      <c r="E8" s="2"/>
      <c r="F8" s="2"/>
      <c r="G8" s="2"/>
    </row>
    <row r="9" spans="2:7" ht="15" customHeight="1" x14ac:dyDescent="0.25">
      <c r="B9" s="3"/>
      <c r="C9" s="4"/>
      <c r="D9" s="2"/>
      <c r="E9" s="4"/>
      <c r="F9" s="4"/>
      <c r="G9" s="4"/>
    </row>
    <row r="10" spans="2:7" ht="12" customHeight="1" x14ac:dyDescent="0.25">
      <c r="B10" s="5" t="s">
        <v>0</v>
      </c>
      <c r="C10" s="6" t="s">
        <v>96</v>
      </c>
      <c r="D10" s="7"/>
      <c r="E10" s="138" t="s">
        <v>73</v>
      </c>
      <c r="F10" s="139"/>
      <c r="G10" s="8">
        <v>4500</v>
      </c>
    </row>
    <row r="11" spans="2:7" ht="15" x14ac:dyDescent="0.25">
      <c r="B11" s="9" t="s">
        <v>1</v>
      </c>
      <c r="C11" s="10" t="s">
        <v>97</v>
      </c>
      <c r="D11" s="11"/>
      <c r="E11" s="136" t="s">
        <v>2</v>
      </c>
      <c r="F11" s="137"/>
      <c r="G11" s="12" t="s">
        <v>74</v>
      </c>
    </row>
    <row r="12" spans="2:7" ht="18" customHeight="1" x14ac:dyDescent="0.25">
      <c r="B12" s="9" t="s">
        <v>3</v>
      </c>
      <c r="C12" s="12" t="s">
        <v>4</v>
      </c>
      <c r="D12" s="11"/>
      <c r="E12" s="136" t="s">
        <v>75</v>
      </c>
      <c r="F12" s="137"/>
      <c r="G12" s="40">
        <v>1100</v>
      </c>
    </row>
    <row r="13" spans="2:7" ht="11.25" customHeight="1" x14ac:dyDescent="0.25">
      <c r="B13" s="9" t="s">
        <v>5</v>
      </c>
      <c r="C13" s="13" t="s">
        <v>76</v>
      </c>
      <c r="D13" s="11"/>
      <c r="E13" s="97" t="s">
        <v>6</v>
      </c>
      <c r="F13" s="98"/>
      <c r="G13" s="14">
        <f>(G10*G12)</f>
        <v>4950000</v>
      </c>
    </row>
    <row r="14" spans="2:7" ht="11.25" customHeight="1" x14ac:dyDescent="0.25">
      <c r="B14" s="9" t="s">
        <v>7</v>
      </c>
      <c r="C14" s="12" t="s">
        <v>77</v>
      </c>
      <c r="D14" s="11"/>
      <c r="E14" s="136" t="s">
        <v>8</v>
      </c>
      <c r="F14" s="137"/>
      <c r="G14" s="12"/>
    </row>
    <row r="15" spans="2:7" ht="13.5" customHeight="1" x14ac:dyDescent="0.25">
      <c r="B15" s="9" t="s">
        <v>9</v>
      </c>
      <c r="C15" s="12" t="s">
        <v>69</v>
      </c>
      <c r="D15" s="11"/>
      <c r="E15" s="136" t="s">
        <v>10</v>
      </c>
      <c r="F15" s="137"/>
      <c r="G15" s="12" t="s">
        <v>108</v>
      </c>
    </row>
    <row r="16" spans="2:7" ht="15" x14ac:dyDescent="0.25">
      <c r="B16" s="9" t="s">
        <v>11</v>
      </c>
      <c r="C16" s="15">
        <v>44727</v>
      </c>
      <c r="D16" s="11"/>
      <c r="E16" s="140" t="s">
        <v>12</v>
      </c>
      <c r="F16" s="141"/>
      <c r="G16" s="13" t="s">
        <v>95</v>
      </c>
    </row>
    <row r="17" spans="2:7" ht="12" customHeight="1" x14ac:dyDescent="0.25">
      <c r="B17" s="102"/>
      <c r="C17" s="103"/>
      <c r="D17" s="104"/>
      <c r="E17" s="105"/>
      <c r="F17" s="105"/>
      <c r="G17" s="106"/>
    </row>
    <row r="18" spans="2:7" ht="12" customHeight="1" x14ac:dyDescent="0.25">
      <c r="B18" s="142" t="s">
        <v>13</v>
      </c>
      <c r="C18" s="143"/>
      <c r="D18" s="143"/>
      <c r="E18" s="143"/>
      <c r="F18" s="143"/>
      <c r="G18" s="143"/>
    </row>
    <row r="19" spans="2:7" ht="12" customHeight="1" x14ac:dyDescent="0.25">
      <c r="B19" s="109"/>
      <c r="C19" s="110"/>
      <c r="D19" s="110"/>
      <c r="E19" s="110"/>
      <c r="F19" s="109"/>
      <c r="G19" s="109"/>
    </row>
    <row r="20" spans="2:7" ht="12" customHeight="1" x14ac:dyDescent="0.25">
      <c r="B20" s="111" t="s">
        <v>14</v>
      </c>
      <c r="C20" s="112"/>
      <c r="D20" s="112"/>
      <c r="E20" s="112"/>
      <c r="F20" s="112"/>
      <c r="G20" s="112"/>
    </row>
    <row r="21" spans="2:7" ht="24" customHeight="1" x14ac:dyDescent="0.25">
      <c r="B21" s="113" t="s">
        <v>15</v>
      </c>
      <c r="C21" s="113" t="s">
        <v>16</v>
      </c>
      <c r="D21" s="113" t="s">
        <v>17</v>
      </c>
      <c r="E21" s="113" t="s">
        <v>18</v>
      </c>
      <c r="F21" s="113" t="s">
        <v>19</v>
      </c>
      <c r="G21" s="113" t="s">
        <v>20</v>
      </c>
    </row>
    <row r="22" spans="2:7" ht="15.75" customHeight="1" x14ac:dyDescent="0.25">
      <c r="B22" s="114" t="s">
        <v>78</v>
      </c>
      <c r="C22" s="115" t="s">
        <v>21</v>
      </c>
      <c r="D22" s="116">
        <v>1</v>
      </c>
      <c r="E22" s="115" t="s">
        <v>22</v>
      </c>
      <c r="F22" s="117">
        <v>19500</v>
      </c>
      <c r="G22" s="117">
        <f>(D22*F22)</f>
        <v>19500</v>
      </c>
    </row>
    <row r="23" spans="2:7" ht="13.5" customHeight="1" x14ac:dyDescent="0.25">
      <c r="B23" s="114" t="s">
        <v>94</v>
      </c>
      <c r="C23" s="115" t="s">
        <v>21</v>
      </c>
      <c r="D23" s="116">
        <v>8</v>
      </c>
      <c r="E23" s="115" t="s">
        <v>22</v>
      </c>
      <c r="F23" s="117">
        <v>19500</v>
      </c>
      <c r="G23" s="117">
        <f t="shared" ref="G23:G29" si="0">(D23*F23)</f>
        <v>156000</v>
      </c>
    </row>
    <row r="24" spans="2:7" ht="15.75" customHeight="1" x14ac:dyDescent="0.25">
      <c r="B24" s="114" t="s">
        <v>79</v>
      </c>
      <c r="C24" s="115" t="s">
        <v>21</v>
      </c>
      <c r="D24" s="116">
        <v>5</v>
      </c>
      <c r="E24" s="115" t="s">
        <v>80</v>
      </c>
      <c r="F24" s="117">
        <v>19500</v>
      </c>
      <c r="G24" s="117">
        <f t="shared" si="0"/>
        <v>97500</v>
      </c>
    </row>
    <row r="25" spans="2:7" ht="11.25" customHeight="1" x14ac:dyDescent="0.25">
      <c r="B25" s="114" t="s">
        <v>98</v>
      </c>
      <c r="C25" s="115" t="s">
        <v>21</v>
      </c>
      <c r="D25" s="116">
        <v>1</v>
      </c>
      <c r="E25" s="115" t="s">
        <v>99</v>
      </c>
      <c r="F25" s="117">
        <v>19500</v>
      </c>
      <c r="G25" s="117">
        <f t="shared" si="0"/>
        <v>19500</v>
      </c>
    </row>
    <row r="26" spans="2:7" ht="25.5" customHeight="1" x14ac:dyDescent="0.25">
      <c r="B26" s="114" t="s">
        <v>100</v>
      </c>
      <c r="C26" s="115" t="s">
        <v>21</v>
      </c>
      <c r="D26" s="116">
        <v>1</v>
      </c>
      <c r="E26" s="115" t="s">
        <v>81</v>
      </c>
      <c r="F26" s="117">
        <v>19500</v>
      </c>
      <c r="G26" s="117">
        <f t="shared" si="0"/>
        <v>19500</v>
      </c>
    </row>
    <row r="27" spans="2:7" ht="12" customHeight="1" x14ac:dyDescent="0.25">
      <c r="B27" s="114" t="s">
        <v>82</v>
      </c>
      <c r="C27" s="115" t="s">
        <v>21</v>
      </c>
      <c r="D27" s="116">
        <v>2</v>
      </c>
      <c r="E27" s="115" t="s">
        <v>83</v>
      </c>
      <c r="F27" s="117">
        <v>19500</v>
      </c>
      <c r="G27" s="117">
        <f t="shared" si="0"/>
        <v>39000</v>
      </c>
    </row>
    <row r="28" spans="2:7" ht="15" x14ac:dyDescent="0.25">
      <c r="B28" s="114" t="s">
        <v>84</v>
      </c>
      <c r="C28" s="115" t="s">
        <v>21</v>
      </c>
      <c r="D28" s="116">
        <v>4</v>
      </c>
      <c r="E28" s="115" t="s">
        <v>85</v>
      </c>
      <c r="F28" s="117">
        <v>19500</v>
      </c>
      <c r="G28" s="117">
        <f t="shared" si="0"/>
        <v>78000</v>
      </c>
    </row>
    <row r="29" spans="2:7" ht="15" x14ac:dyDescent="0.25">
      <c r="B29" s="114" t="s">
        <v>86</v>
      </c>
      <c r="C29" s="115" t="s">
        <v>21</v>
      </c>
      <c r="D29" s="116">
        <v>15</v>
      </c>
      <c r="E29" s="115" t="s">
        <v>30</v>
      </c>
      <c r="F29" s="117">
        <v>19500</v>
      </c>
      <c r="G29" s="117">
        <f t="shared" si="0"/>
        <v>292500</v>
      </c>
    </row>
    <row r="30" spans="2:7" ht="12.75" customHeight="1" x14ac:dyDescent="0.25">
      <c r="B30" s="119" t="s">
        <v>23</v>
      </c>
      <c r="C30" s="120"/>
      <c r="D30" s="120"/>
      <c r="E30" s="120"/>
      <c r="F30" s="121"/>
      <c r="G30" s="122">
        <f>SUM(G22:G29)</f>
        <v>721500</v>
      </c>
    </row>
    <row r="31" spans="2:7" ht="12" customHeight="1" x14ac:dyDescent="0.25">
      <c r="B31" s="107"/>
      <c r="C31" s="108"/>
      <c r="D31" s="108"/>
      <c r="E31" s="108"/>
      <c r="F31" s="118"/>
      <c r="G31" s="118"/>
    </row>
    <row r="32" spans="2:7" ht="12" customHeight="1" x14ac:dyDescent="0.25">
      <c r="B32" s="18" t="s">
        <v>24</v>
      </c>
      <c r="C32" s="19"/>
      <c r="D32" s="20"/>
      <c r="E32" s="20"/>
      <c r="F32" s="21"/>
      <c r="G32" s="21"/>
    </row>
    <row r="33" spans="2:7" ht="24" customHeight="1" x14ac:dyDescent="0.25">
      <c r="B33" s="22" t="s">
        <v>15</v>
      </c>
      <c r="C33" s="23" t="s">
        <v>16</v>
      </c>
      <c r="D33" s="23" t="s">
        <v>17</v>
      </c>
      <c r="E33" s="22" t="s">
        <v>18</v>
      </c>
      <c r="F33" s="23" t="s">
        <v>19</v>
      </c>
      <c r="G33" s="22" t="s">
        <v>20</v>
      </c>
    </row>
    <row r="34" spans="2:7" ht="12" customHeight="1" x14ac:dyDescent="0.25">
      <c r="B34" s="123" t="s">
        <v>79</v>
      </c>
      <c r="C34" s="124" t="s">
        <v>70</v>
      </c>
      <c r="D34" s="125">
        <v>2.5</v>
      </c>
      <c r="E34" s="124" t="s">
        <v>28</v>
      </c>
      <c r="F34" s="99">
        <v>20000</v>
      </c>
      <c r="G34" s="99">
        <f>F34*D34</f>
        <v>50000</v>
      </c>
    </row>
    <row r="35" spans="2:7" ht="12" customHeight="1" x14ac:dyDescent="0.25">
      <c r="B35" s="123" t="s">
        <v>82</v>
      </c>
      <c r="C35" s="124" t="s">
        <v>70</v>
      </c>
      <c r="D35" s="125">
        <v>2</v>
      </c>
      <c r="E35" s="124" t="s">
        <v>83</v>
      </c>
      <c r="F35" s="99">
        <v>20000</v>
      </c>
      <c r="G35" s="99">
        <f t="shared" ref="G35:G37" si="1">F35*D35</f>
        <v>40000</v>
      </c>
    </row>
    <row r="36" spans="2:7" ht="12" customHeight="1" x14ac:dyDescent="0.25">
      <c r="B36" s="123" t="s">
        <v>84</v>
      </c>
      <c r="C36" s="124" t="s">
        <v>70</v>
      </c>
      <c r="D36" s="125">
        <v>2</v>
      </c>
      <c r="E36" s="124" t="s">
        <v>85</v>
      </c>
      <c r="F36" s="99">
        <v>20000</v>
      </c>
      <c r="G36" s="99">
        <f t="shared" si="1"/>
        <v>40000</v>
      </c>
    </row>
    <row r="37" spans="2:7" ht="12" customHeight="1" x14ac:dyDescent="0.25">
      <c r="B37" s="123" t="s">
        <v>86</v>
      </c>
      <c r="C37" s="124" t="s">
        <v>70</v>
      </c>
      <c r="D37" s="125">
        <v>2</v>
      </c>
      <c r="E37" s="124" t="s">
        <v>30</v>
      </c>
      <c r="F37" s="99">
        <v>20000</v>
      </c>
      <c r="G37" s="99">
        <f t="shared" si="1"/>
        <v>40000</v>
      </c>
    </row>
    <row r="38" spans="2:7" ht="12" customHeight="1" x14ac:dyDescent="0.25">
      <c r="B38" s="24" t="s">
        <v>25</v>
      </c>
      <c r="C38" s="25"/>
      <c r="D38" s="25"/>
      <c r="E38" s="25"/>
      <c r="F38" s="26"/>
      <c r="G38" s="35">
        <f>SUM(G34:G37)</f>
        <v>170000</v>
      </c>
    </row>
    <row r="39" spans="2:7" ht="12" customHeight="1" x14ac:dyDescent="0.25">
      <c r="B39" s="27"/>
      <c r="C39" s="28"/>
      <c r="D39" s="28"/>
      <c r="E39" s="28"/>
      <c r="F39" s="29"/>
      <c r="G39" s="29"/>
    </row>
    <row r="40" spans="2:7" ht="12" customHeight="1" x14ac:dyDescent="0.25">
      <c r="B40" s="18" t="s">
        <v>26</v>
      </c>
      <c r="C40" s="19"/>
      <c r="D40" s="20"/>
      <c r="E40" s="20"/>
      <c r="F40" s="21"/>
      <c r="G40" s="21"/>
    </row>
    <row r="41" spans="2:7" ht="24" customHeight="1" x14ac:dyDescent="0.25">
      <c r="B41" s="30" t="s">
        <v>15</v>
      </c>
      <c r="C41" s="30" t="s">
        <v>16</v>
      </c>
      <c r="D41" s="30" t="s">
        <v>17</v>
      </c>
      <c r="E41" s="30" t="s">
        <v>18</v>
      </c>
      <c r="F41" s="31" t="s">
        <v>19</v>
      </c>
      <c r="G41" s="30" t="s">
        <v>20</v>
      </c>
    </row>
    <row r="42" spans="2:7" ht="12.75" customHeight="1" x14ac:dyDescent="0.25">
      <c r="B42" s="96" t="s">
        <v>87</v>
      </c>
      <c r="C42" s="16" t="s">
        <v>27</v>
      </c>
      <c r="D42" s="17">
        <v>0.35</v>
      </c>
      <c r="E42" s="16" t="s">
        <v>101</v>
      </c>
      <c r="F42" s="14">
        <v>200000</v>
      </c>
      <c r="G42" s="14">
        <f t="shared" ref="G42:G43" si="2">(D42*F42)</f>
        <v>70000</v>
      </c>
    </row>
    <row r="43" spans="2:7" ht="12.75" customHeight="1" x14ac:dyDescent="0.25">
      <c r="B43" s="96" t="s">
        <v>71</v>
      </c>
      <c r="C43" s="16" t="s">
        <v>27</v>
      </c>
      <c r="D43" s="17">
        <v>0.25</v>
      </c>
      <c r="E43" s="16" t="s">
        <v>99</v>
      </c>
      <c r="F43" s="14">
        <v>200000</v>
      </c>
      <c r="G43" s="14">
        <f t="shared" si="2"/>
        <v>50000</v>
      </c>
    </row>
    <row r="44" spans="2:7" ht="12.75" customHeight="1" x14ac:dyDescent="0.25">
      <c r="B44" s="32" t="s">
        <v>31</v>
      </c>
      <c r="C44" s="33"/>
      <c r="D44" s="33"/>
      <c r="E44" s="33"/>
      <c r="F44" s="34"/>
      <c r="G44" s="35">
        <f>SUM(G42:G43)</f>
        <v>120000</v>
      </c>
    </row>
    <row r="45" spans="2:7" ht="12" customHeight="1" x14ac:dyDescent="0.25">
      <c r="B45" s="27"/>
      <c r="C45" s="28"/>
      <c r="D45" s="28"/>
      <c r="E45" s="28"/>
      <c r="F45" s="29"/>
      <c r="G45" s="29"/>
    </row>
    <row r="46" spans="2:7" ht="12" customHeight="1" x14ac:dyDescent="0.25">
      <c r="B46" s="18" t="s">
        <v>32</v>
      </c>
      <c r="C46" s="19"/>
      <c r="D46" s="20"/>
      <c r="E46" s="20"/>
      <c r="F46" s="21"/>
      <c r="G46" s="21"/>
    </row>
    <row r="47" spans="2:7" ht="24" customHeight="1" x14ac:dyDescent="0.25">
      <c r="B47" s="31" t="s">
        <v>33</v>
      </c>
      <c r="C47" s="31" t="s">
        <v>34</v>
      </c>
      <c r="D47" s="31" t="s">
        <v>35</v>
      </c>
      <c r="E47" s="31" t="s">
        <v>18</v>
      </c>
      <c r="F47" s="31" t="s">
        <v>19</v>
      </c>
      <c r="G47" s="31" t="s">
        <v>20</v>
      </c>
    </row>
    <row r="48" spans="2:7" ht="12.75" customHeight="1" x14ac:dyDescent="0.25">
      <c r="B48" s="36" t="s">
        <v>36</v>
      </c>
      <c r="C48" s="37"/>
      <c r="D48" s="37"/>
      <c r="E48" s="37"/>
      <c r="F48" s="37"/>
      <c r="G48" s="37"/>
    </row>
    <row r="49" spans="2:7" ht="12.75" customHeight="1" x14ac:dyDescent="0.25">
      <c r="B49" s="97" t="s">
        <v>102</v>
      </c>
      <c r="C49" s="38" t="s">
        <v>38</v>
      </c>
      <c r="D49" s="39">
        <v>120</v>
      </c>
      <c r="E49" s="38" t="s">
        <v>29</v>
      </c>
      <c r="F49" s="40">
        <v>4800</v>
      </c>
      <c r="G49" s="40">
        <f>(D49*F49)</f>
        <v>576000</v>
      </c>
    </row>
    <row r="50" spans="2:7" ht="12.75" customHeight="1" x14ac:dyDescent="0.25">
      <c r="B50" s="41" t="s">
        <v>37</v>
      </c>
      <c r="C50" s="42"/>
      <c r="D50" s="98"/>
      <c r="E50" s="42"/>
      <c r="F50" s="40"/>
      <c r="G50" s="40"/>
    </row>
    <row r="51" spans="2:7" ht="12.75" customHeight="1" x14ac:dyDescent="0.25">
      <c r="B51" s="97" t="s">
        <v>103</v>
      </c>
      <c r="C51" s="42" t="s">
        <v>38</v>
      </c>
      <c r="D51" s="98">
        <v>300</v>
      </c>
      <c r="E51" s="42" t="s">
        <v>88</v>
      </c>
      <c r="F51" s="40">
        <v>880</v>
      </c>
      <c r="G51" s="40">
        <f>(D51*F51)</f>
        <v>264000</v>
      </c>
    </row>
    <row r="52" spans="2:7" ht="12.75" customHeight="1" x14ac:dyDescent="0.25">
      <c r="B52" s="97" t="s">
        <v>104</v>
      </c>
      <c r="C52" s="38" t="s">
        <v>38</v>
      </c>
      <c r="D52" s="39">
        <v>150</v>
      </c>
      <c r="E52" s="38" t="s">
        <v>29</v>
      </c>
      <c r="F52" s="40">
        <v>2090</v>
      </c>
      <c r="G52" s="40">
        <f>(D52*F52)</f>
        <v>313500</v>
      </c>
    </row>
    <row r="53" spans="2:7" ht="12.75" customHeight="1" x14ac:dyDescent="0.25">
      <c r="B53" s="41" t="s">
        <v>40</v>
      </c>
      <c r="C53" s="42"/>
      <c r="D53" s="98"/>
      <c r="E53" s="42"/>
      <c r="F53" s="40"/>
      <c r="G53" s="40"/>
    </row>
    <row r="54" spans="2:7" ht="12.75" customHeight="1" x14ac:dyDescent="0.25">
      <c r="B54" s="97" t="s">
        <v>105</v>
      </c>
      <c r="C54" s="38" t="s">
        <v>41</v>
      </c>
      <c r="D54" s="39">
        <v>2</v>
      </c>
      <c r="E54" s="38" t="s">
        <v>29</v>
      </c>
      <c r="F54" s="40">
        <v>38000</v>
      </c>
      <c r="G54" s="40">
        <f>(D54*F54)</f>
        <v>76000</v>
      </c>
    </row>
    <row r="55" spans="2:7" ht="12.75" customHeight="1" x14ac:dyDescent="0.25">
      <c r="B55" s="41" t="s">
        <v>106</v>
      </c>
      <c r="C55" s="42"/>
      <c r="D55" s="98"/>
      <c r="E55" s="42"/>
      <c r="F55" s="40"/>
      <c r="G55" s="40"/>
    </row>
    <row r="56" spans="2:7" ht="12.75" customHeight="1" x14ac:dyDescent="0.25">
      <c r="B56" s="43" t="s">
        <v>107</v>
      </c>
      <c r="C56" s="44" t="s">
        <v>38</v>
      </c>
      <c r="D56" s="45">
        <v>2</v>
      </c>
      <c r="E56" s="44" t="s">
        <v>29</v>
      </c>
      <c r="F56" s="46">
        <v>33500</v>
      </c>
      <c r="G56" s="46">
        <f>(D56*F56)</f>
        <v>67000</v>
      </c>
    </row>
    <row r="57" spans="2:7" ht="13.5" customHeight="1" x14ac:dyDescent="0.25">
      <c r="B57" s="47" t="s">
        <v>42</v>
      </c>
      <c r="C57" s="48"/>
      <c r="D57" s="48"/>
      <c r="E57" s="48"/>
      <c r="F57" s="49"/>
      <c r="G57" s="50">
        <f>SUM(G48:G56)</f>
        <v>1296500</v>
      </c>
    </row>
    <row r="58" spans="2:7" ht="12" customHeight="1" x14ac:dyDescent="0.25">
      <c r="B58" s="27"/>
      <c r="C58" s="28"/>
      <c r="D58" s="28"/>
      <c r="E58" s="51"/>
      <c r="F58" s="29"/>
      <c r="G58" s="29"/>
    </row>
    <row r="59" spans="2:7" ht="12" customHeight="1" x14ac:dyDescent="0.25">
      <c r="B59" s="18" t="s">
        <v>43</v>
      </c>
      <c r="C59" s="19"/>
      <c r="D59" s="20"/>
      <c r="E59" s="20"/>
      <c r="F59" s="21"/>
      <c r="G59" s="21"/>
    </row>
    <row r="60" spans="2:7" ht="24" customHeight="1" x14ac:dyDescent="0.25">
      <c r="B60" s="30" t="s">
        <v>44</v>
      </c>
      <c r="C60" s="31" t="s">
        <v>34</v>
      </c>
      <c r="D60" s="31" t="s">
        <v>35</v>
      </c>
      <c r="E60" s="30" t="s">
        <v>18</v>
      </c>
      <c r="F60" s="31" t="s">
        <v>19</v>
      </c>
      <c r="G60" s="30" t="s">
        <v>20</v>
      </c>
    </row>
    <row r="61" spans="2:7" ht="12.75" customHeight="1" x14ac:dyDescent="0.25">
      <c r="B61" s="96" t="s">
        <v>72</v>
      </c>
      <c r="C61" s="38" t="s">
        <v>39</v>
      </c>
      <c r="D61" s="40">
        <v>20000</v>
      </c>
      <c r="E61" s="16" t="s">
        <v>30</v>
      </c>
      <c r="F61" s="52">
        <v>7.5</v>
      </c>
      <c r="G61" s="40">
        <f>(D61*F61)</f>
        <v>150000</v>
      </c>
    </row>
    <row r="62" spans="2:7" ht="12.75" customHeight="1" x14ac:dyDescent="0.25">
      <c r="B62" s="96" t="s">
        <v>89</v>
      </c>
      <c r="C62" s="38" t="s">
        <v>90</v>
      </c>
      <c r="D62" s="40">
        <v>180</v>
      </c>
      <c r="E62" s="16" t="s">
        <v>30</v>
      </c>
      <c r="F62" s="52">
        <v>140</v>
      </c>
      <c r="G62" s="40">
        <f>(D62*F62)</f>
        <v>25200</v>
      </c>
    </row>
    <row r="63" spans="2:7" ht="13.5" customHeight="1" x14ac:dyDescent="0.25">
      <c r="B63" s="53" t="s">
        <v>45</v>
      </c>
      <c r="C63" s="54"/>
      <c r="D63" s="54"/>
      <c r="E63" s="54"/>
      <c r="F63" s="55"/>
      <c r="G63" s="126">
        <f>G61+G62</f>
        <v>175200</v>
      </c>
    </row>
    <row r="64" spans="2:7" ht="12" customHeight="1" x14ac:dyDescent="0.25">
      <c r="B64" s="67"/>
      <c r="C64" s="67"/>
      <c r="D64" s="67"/>
      <c r="E64" s="67"/>
      <c r="F64" s="68"/>
      <c r="G64" s="68"/>
    </row>
    <row r="65" spans="2:7" ht="12" customHeight="1" x14ac:dyDescent="0.25">
      <c r="B65" s="127" t="s">
        <v>46</v>
      </c>
      <c r="C65" s="128"/>
      <c r="D65" s="128"/>
      <c r="E65" s="128"/>
      <c r="F65" s="128"/>
      <c r="G65" s="129">
        <f>G30+G44+G57+G63+G38</f>
        <v>2483200</v>
      </c>
    </row>
    <row r="66" spans="2:7" ht="12" customHeight="1" x14ac:dyDescent="0.25">
      <c r="B66" s="130" t="s">
        <v>47</v>
      </c>
      <c r="C66" s="131"/>
      <c r="D66" s="131"/>
      <c r="E66" s="131"/>
      <c r="F66" s="131"/>
      <c r="G66" s="132">
        <f>G65*0.05</f>
        <v>124160</v>
      </c>
    </row>
    <row r="67" spans="2:7" ht="12" customHeight="1" x14ac:dyDescent="0.25">
      <c r="B67" s="127" t="s">
        <v>48</v>
      </c>
      <c r="C67" s="128"/>
      <c r="D67" s="128"/>
      <c r="E67" s="128"/>
      <c r="F67" s="128"/>
      <c r="G67" s="129">
        <f>G66+G65</f>
        <v>2607360</v>
      </c>
    </row>
    <row r="68" spans="2:7" ht="12" customHeight="1" x14ac:dyDescent="0.25">
      <c r="B68" s="130" t="s">
        <v>49</v>
      </c>
      <c r="C68" s="131"/>
      <c r="D68" s="131"/>
      <c r="E68" s="131"/>
      <c r="F68" s="131"/>
      <c r="G68" s="132">
        <f>G13</f>
        <v>4950000</v>
      </c>
    </row>
    <row r="69" spans="2:7" ht="12" customHeight="1" x14ac:dyDescent="0.25">
      <c r="B69" s="127" t="s">
        <v>50</v>
      </c>
      <c r="C69" s="128"/>
      <c r="D69" s="128"/>
      <c r="E69" s="128"/>
      <c r="F69" s="128"/>
      <c r="G69" s="133">
        <f>G68-G67</f>
        <v>2342640</v>
      </c>
    </row>
    <row r="70" spans="2:7" ht="12" customHeight="1" x14ac:dyDescent="0.25">
      <c r="B70" s="65" t="s">
        <v>51</v>
      </c>
      <c r="C70" s="66"/>
      <c r="D70" s="66"/>
      <c r="E70" s="66"/>
      <c r="F70" s="66"/>
      <c r="G70" s="62"/>
    </row>
    <row r="71" spans="2:7" ht="12.75" customHeight="1" thickBot="1" x14ac:dyDescent="0.3">
      <c r="B71" s="69"/>
      <c r="C71" s="66"/>
      <c r="D71" s="66"/>
      <c r="E71" s="66"/>
      <c r="F71" s="66"/>
      <c r="G71" s="62"/>
    </row>
    <row r="72" spans="2:7" ht="12" customHeight="1" x14ac:dyDescent="0.25">
      <c r="B72" s="81" t="s">
        <v>52</v>
      </c>
      <c r="C72" s="82"/>
      <c r="D72" s="82"/>
      <c r="E72" s="82"/>
      <c r="F72" s="83"/>
      <c r="G72" s="62"/>
    </row>
    <row r="73" spans="2:7" ht="12" customHeight="1" x14ac:dyDescent="0.25">
      <c r="B73" s="84" t="s">
        <v>53</v>
      </c>
      <c r="C73" s="64"/>
      <c r="D73" s="64"/>
      <c r="E73" s="64"/>
      <c r="F73" s="85"/>
      <c r="G73" s="62"/>
    </row>
    <row r="74" spans="2:7" ht="12" customHeight="1" x14ac:dyDescent="0.25">
      <c r="B74" s="84" t="s">
        <v>54</v>
      </c>
      <c r="C74" s="64"/>
      <c r="D74" s="64"/>
      <c r="E74" s="64"/>
      <c r="F74" s="85"/>
      <c r="G74" s="62"/>
    </row>
    <row r="75" spans="2:7" ht="12" customHeight="1" x14ac:dyDescent="0.25">
      <c r="B75" s="84" t="s">
        <v>55</v>
      </c>
      <c r="C75" s="64"/>
      <c r="D75" s="64"/>
      <c r="E75" s="64"/>
      <c r="F75" s="85"/>
      <c r="G75" s="62"/>
    </row>
    <row r="76" spans="2:7" ht="12" customHeight="1" x14ac:dyDescent="0.25">
      <c r="B76" s="84" t="s">
        <v>56</v>
      </c>
      <c r="C76" s="64"/>
      <c r="D76" s="64"/>
      <c r="E76" s="64"/>
      <c r="F76" s="85"/>
      <c r="G76" s="62"/>
    </row>
    <row r="77" spans="2:7" ht="12" customHeight="1" x14ac:dyDescent="0.25">
      <c r="B77" s="84" t="s">
        <v>57</v>
      </c>
      <c r="C77" s="64"/>
      <c r="D77" s="64"/>
      <c r="E77" s="64"/>
      <c r="F77" s="85"/>
      <c r="G77" s="62"/>
    </row>
    <row r="78" spans="2:7" ht="12.75" customHeight="1" thickBot="1" x14ac:dyDescent="0.3">
      <c r="B78" s="86" t="s">
        <v>58</v>
      </c>
      <c r="C78" s="87"/>
      <c r="D78" s="87"/>
      <c r="E78" s="87"/>
      <c r="F78" s="88"/>
      <c r="G78" s="62"/>
    </row>
    <row r="79" spans="2:7" ht="12.75" customHeight="1" x14ac:dyDescent="0.25">
      <c r="B79" s="79"/>
      <c r="C79" s="64"/>
      <c r="D79" s="64"/>
      <c r="E79" s="64"/>
      <c r="F79" s="64"/>
      <c r="G79" s="62"/>
    </row>
    <row r="80" spans="2:7" ht="15" customHeight="1" thickBot="1" x14ac:dyDescent="0.3">
      <c r="B80" s="134" t="s">
        <v>59</v>
      </c>
      <c r="C80" s="135"/>
      <c r="D80" s="78"/>
      <c r="E80" s="56"/>
      <c r="F80" s="56"/>
      <c r="G80" s="62"/>
    </row>
    <row r="81" spans="2:7" ht="12" customHeight="1" x14ac:dyDescent="0.25">
      <c r="B81" s="71" t="s">
        <v>44</v>
      </c>
      <c r="C81" s="57" t="s">
        <v>60</v>
      </c>
      <c r="D81" s="72" t="s">
        <v>61</v>
      </c>
      <c r="E81" s="56"/>
      <c r="F81" s="56"/>
      <c r="G81" s="62"/>
    </row>
    <row r="82" spans="2:7" ht="12" customHeight="1" x14ac:dyDescent="0.25">
      <c r="B82" s="73" t="s">
        <v>62</v>
      </c>
      <c r="C82" s="58">
        <v>721500</v>
      </c>
      <c r="D82" s="74">
        <f>(C82/C88)</f>
        <v>0.2767166789396171</v>
      </c>
      <c r="E82" s="56"/>
      <c r="F82" s="56"/>
      <c r="G82" s="62"/>
    </row>
    <row r="83" spans="2:7" ht="12" customHeight="1" x14ac:dyDescent="0.25">
      <c r="B83" s="73" t="s">
        <v>63</v>
      </c>
      <c r="C83" s="58">
        <v>170000</v>
      </c>
      <c r="D83" s="74">
        <f>C83/C88</f>
        <v>6.5200049091801673E-2</v>
      </c>
      <c r="E83" s="56"/>
      <c r="F83" s="56"/>
      <c r="G83" s="62"/>
    </row>
    <row r="84" spans="2:7" ht="12" customHeight="1" x14ac:dyDescent="0.25">
      <c r="B84" s="73" t="s">
        <v>64</v>
      </c>
      <c r="C84" s="58">
        <v>120000</v>
      </c>
      <c r="D84" s="74">
        <f>(C84/C88)</f>
        <v>4.6023564064801181E-2</v>
      </c>
      <c r="E84" s="56"/>
      <c r="F84" s="56"/>
      <c r="G84" s="62"/>
    </row>
    <row r="85" spans="2:7" ht="12" customHeight="1" x14ac:dyDescent="0.25">
      <c r="B85" s="73" t="s">
        <v>33</v>
      </c>
      <c r="C85" s="58">
        <v>1296500</v>
      </c>
      <c r="D85" s="74">
        <f>(C85/C88)</f>
        <v>0.49724625675012274</v>
      </c>
      <c r="E85" s="56"/>
      <c r="F85" s="56"/>
      <c r="G85" s="62"/>
    </row>
    <row r="86" spans="2:7" ht="12" customHeight="1" x14ac:dyDescent="0.25">
      <c r="B86" s="73" t="s">
        <v>65</v>
      </c>
      <c r="C86" s="59">
        <v>175200</v>
      </c>
      <c r="D86" s="74">
        <f>(C86/C88)</f>
        <v>6.7194403534609717E-2</v>
      </c>
      <c r="E86" s="61"/>
      <c r="F86" s="61"/>
      <c r="G86" s="62"/>
    </row>
    <row r="87" spans="2:7" ht="12" customHeight="1" x14ac:dyDescent="0.25">
      <c r="B87" s="73" t="s">
        <v>66</v>
      </c>
      <c r="C87" s="59">
        <v>124160</v>
      </c>
      <c r="D87" s="74">
        <f>(C87/C88)</f>
        <v>4.7619047619047616E-2</v>
      </c>
      <c r="E87" s="61"/>
      <c r="F87" s="61"/>
      <c r="G87" s="62"/>
    </row>
    <row r="88" spans="2:7" ht="12.75" customHeight="1" thickBot="1" x14ac:dyDescent="0.3">
      <c r="B88" s="75" t="s">
        <v>67</v>
      </c>
      <c r="C88" s="76">
        <f>SUM(C82:C87)</f>
        <v>2607360</v>
      </c>
      <c r="D88" s="77">
        <f>SUM(D82:D87)</f>
        <v>1</v>
      </c>
      <c r="E88" s="61"/>
      <c r="F88" s="61"/>
      <c r="G88" s="62"/>
    </row>
    <row r="89" spans="2:7" ht="12" customHeight="1" x14ac:dyDescent="0.25">
      <c r="B89" s="69"/>
      <c r="C89" s="66"/>
      <c r="D89" s="66"/>
      <c r="E89" s="66"/>
      <c r="F89" s="66"/>
      <c r="G89" s="62"/>
    </row>
    <row r="90" spans="2:7" ht="12.75" customHeight="1" x14ac:dyDescent="0.25">
      <c r="B90" s="70"/>
      <c r="C90" s="66"/>
      <c r="D90" s="66"/>
      <c r="E90" s="66"/>
      <c r="F90" s="66"/>
      <c r="G90" s="62"/>
    </row>
    <row r="91" spans="2:7" ht="12" customHeight="1" thickBot="1" x14ac:dyDescent="0.3">
      <c r="B91" s="90"/>
      <c r="C91" s="91" t="s">
        <v>91</v>
      </c>
      <c r="D91" s="92"/>
      <c r="E91" s="93"/>
      <c r="F91" s="60"/>
      <c r="G91" s="62"/>
    </row>
    <row r="92" spans="2:7" ht="12" customHeight="1" x14ac:dyDescent="0.25">
      <c r="B92" s="94" t="s">
        <v>92</v>
      </c>
      <c r="C92" s="100">
        <v>4500</v>
      </c>
      <c r="D92" s="100">
        <v>4650</v>
      </c>
      <c r="E92" s="101">
        <v>4750</v>
      </c>
      <c r="F92" s="89"/>
      <c r="G92" s="63"/>
    </row>
    <row r="93" spans="2:7" ht="12.75" customHeight="1" thickBot="1" x14ac:dyDescent="0.3">
      <c r="B93" s="75" t="s">
        <v>93</v>
      </c>
      <c r="C93" s="76">
        <v>1100</v>
      </c>
      <c r="D93" s="76">
        <v>1150</v>
      </c>
      <c r="E93" s="95">
        <v>1250</v>
      </c>
      <c r="F93" s="89"/>
      <c r="G93" s="63"/>
    </row>
    <row r="94" spans="2:7" ht="15.6" customHeight="1" x14ac:dyDescent="0.25">
      <c r="B94" s="80" t="s">
        <v>68</v>
      </c>
      <c r="C94" s="64"/>
      <c r="D94" s="64"/>
      <c r="E94" s="64"/>
      <c r="F94" s="64"/>
      <c r="G94" s="64"/>
    </row>
  </sheetData>
  <mergeCells count="8">
    <mergeCell ref="B80:C80"/>
    <mergeCell ref="E14:F14"/>
    <mergeCell ref="E12:F12"/>
    <mergeCell ref="E11:F11"/>
    <mergeCell ref="E10:F10"/>
    <mergeCell ref="E15:F15"/>
    <mergeCell ref="E16:F16"/>
    <mergeCell ref="B18:G18"/>
  </mergeCells>
  <pageMargins left="0.748031" right="0.748031" top="0.98425200000000002" bottom="0.98425200000000002" header="0" footer="0"/>
  <pageSetup paperSize="14" scale="6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POROTO </vt:lpstr>
      <vt:lpstr>'POROTO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2022-02-02T18:06:37Z</cp:lastPrinted>
  <dcterms:created xsi:type="dcterms:W3CDTF">2020-11-27T12:49:26Z</dcterms:created>
  <dcterms:modified xsi:type="dcterms:W3CDTF">2022-06-21T22:05:10Z</dcterms:modified>
</cp:coreProperties>
</file>