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Quíno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" l="1"/>
  <c r="D94" i="1"/>
  <c r="G38" i="1"/>
  <c r="G22" i="1" l="1"/>
  <c r="G23" i="1"/>
  <c r="G24" i="1"/>
  <c r="G25" i="1"/>
  <c r="G26" i="1"/>
  <c r="G27" i="1"/>
  <c r="G29" i="1"/>
  <c r="G30" i="1"/>
  <c r="G31" i="1"/>
  <c r="G32" i="1"/>
  <c r="G43" i="1" l="1"/>
  <c r="G44" i="1"/>
  <c r="G45" i="1"/>
  <c r="G42" i="1"/>
  <c r="G53" i="1"/>
  <c r="G55" i="1"/>
  <c r="G56" i="1"/>
  <c r="G51" i="1"/>
  <c r="G57" i="1" l="1"/>
  <c r="G46" i="1"/>
  <c r="G21" i="1"/>
  <c r="G33" i="1" s="1"/>
  <c r="G12" i="1" l="1"/>
  <c r="G63" i="1" l="1"/>
  <c r="C88" i="1" s="1"/>
  <c r="G68" i="1"/>
  <c r="C84" i="1" l="1"/>
  <c r="C87" i="1"/>
  <c r="C86" i="1"/>
  <c r="G65" i="1" l="1"/>
  <c r="G66" i="1" s="1"/>
  <c r="G67" i="1" l="1"/>
  <c r="C89" i="1"/>
  <c r="C90" i="1" s="1"/>
  <c r="D87" i="1" s="1"/>
  <c r="D95" i="1" l="1"/>
  <c r="C95" i="1"/>
  <c r="E95" i="1"/>
  <c r="G69" i="1"/>
  <c r="D89" i="1"/>
  <c r="D86" i="1"/>
  <c r="D88" i="1"/>
  <c r="D84" i="1"/>
  <c r="D90" i="1" l="1"/>
</calcChain>
</file>

<file path=xl/sharedStrings.xml><?xml version="1.0" encoding="utf-8"?>
<sst xmlns="http://schemas.openxmlformats.org/spreadsheetml/2006/main" count="157" uniqueCount="105">
  <si>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</si>
  <si>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</si>
  <si>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</si>
  <si>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</si>
  <si>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</si>
  <si>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</si>
  <si>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</si>
  <si>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</si>
  <si>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</si>
  <si>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</si>
  <si>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</si>
  <si>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</si>
  <si>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</si>
  <si>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</si>
  <si>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</si>
  <si>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</si>
  <si>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</si>
  <si>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</si>
  <si>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</si>
  <si>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</si>
  <si>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</si>
  <si>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</si>
  <si>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</si>
  <si>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</si>
  <si>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</si>
  <si>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</si>
  <si>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</si>
  <si>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</si>
  <si>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</si>
  <si>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</si>
  <si>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</si>
  <si>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</si>
  <si>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</si>
  <si>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</si>
  <si>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</si>
  <si>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</si>
  <si>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</si>
  <si>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</si>
  <si>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</si>
  <si>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</si>
  <si>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</si>
  <si>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</si>
  <si>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</si>
  <si>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</si>
  <si>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</si>
  <si>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</si>
  <si>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</si>
  <si>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</si>
  <si>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</si>
  <si>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</si>
  <si>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</si>
  <si>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</si>
  <si>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</si>
  <si>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</si>
  <si>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</si>
  <si>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</si>
  <si>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</si>
  <si>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</si>
  <si>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</si>
  <si>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Aplicación de agroinsumos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</si>
  <si>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</si>
  <si>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</si>
  <si>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</si>
  <si>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Kg</t>
  </si>
  <si>
    <t>Saco 50 Kg</t>
  </si>
  <si>
    <t>Riegos</t>
  </si>
  <si>
    <t>Desmalezado</t>
  </si>
  <si>
    <t>RENDIMIENTO ( Kg/Há.)</t>
  </si>
  <si>
    <t>PRECIO ESPERADO ($/Kg)</t>
  </si>
  <si>
    <t>Producción de Aromática</t>
  </si>
  <si>
    <t>MATERIAL GENÉTICO</t>
  </si>
  <si>
    <t>Dipel WG</t>
  </si>
  <si>
    <t>QUÍNOA</t>
  </si>
  <si>
    <t>Pandela-Anco, Churi</t>
  </si>
  <si>
    <t>Abril-Mayo</t>
  </si>
  <si>
    <t>Heladas-estructuras productivas dañadas por sismos-granizo-nevadas-lluvia excesiva y viento.</t>
  </si>
  <si>
    <t>Agosto-Septiembre</t>
  </si>
  <si>
    <t>Septiembre-Marzo</t>
  </si>
  <si>
    <t>Siembra</t>
  </si>
  <si>
    <t>Septiembre-Octubre</t>
  </si>
  <si>
    <t>Septiembre-Diciembre</t>
  </si>
  <si>
    <t>Cosecha y Trilla</t>
  </si>
  <si>
    <t>Semi tostado</t>
  </si>
  <si>
    <t xml:space="preserve">Descascarado </t>
  </si>
  <si>
    <t>Venteado</t>
  </si>
  <si>
    <t>Lavado</t>
  </si>
  <si>
    <t>BENEFICIADO QUÍNOA</t>
  </si>
  <si>
    <t>Rastraje y nivelación</t>
  </si>
  <si>
    <t>Arado Cincel</t>
  </si>
  <si>
    <t>Siembra  Mecanizada</t>
  </si>
  <si>
    <t>SEMILLA</t>
  </si>
  <si>
    <t>Agosto</t>
  </si>
  <si>
    <t>Incorporación mat. orgánica</t>
  </si>
  <si>
    <t>2. Precio de insumos corresponde a  precios  no colocados en el predio.</t>
  </si>
  <si>
    <t>6. El costo de la mano de obra No permanente o familiar, contratada por labores especificas.</t>
  </si>
  <si>
    <t>7. Método de siembra por golpe a un marco de 0.8 m x 0.7 m.</t>
  </si>
  <si>
    <t>8. Período de siembra a cosecha 7 meses.</t>
  </si>
  <si>
    <t>Guano no avícola (carga de 24 ton/ha)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</si>
  <si>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</si>
  <si>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</si>
  <si>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</si>
  <si>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</si>
  <si>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</si>
  <si>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</si>
  <si>
    <t>06/0/2022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</si>
</sst>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6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45" xfId="0" applyNumberFormat="1" applyFont="1" applyFill="1" applyBorder="1" applyAlignment="1">
      <alignment horizontal="center" vertical="center"/>
    </xf>
    <xf numFmtId="49" fontId="4" fillId="3" borderId="45" xfId="0" applyNumberFormat="1" applyFont="1" applyFill="1" applyBorder="1" applyAlignment="1">
      <alignment horizontal="center" vertical="center" wrapText="1"/>
    </xf>
    <xf numFmtId="49" fontId="6" fillId="2" borderId="44" xfId="0" applyNumberFormat="1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6" fillId="2" borderId="44" xfId="0" applyNumberFormat="1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4" xfId="0" applyFont="1" applyFill="1" applyBorder="1" applyAlignment="1"/>
    <xf numFmtId="49" fontId="1" fillId="2" borderId="44" xfId="0" applyNumberFormat="1" applyFont="1" applyFill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right" wrapText="1"/>
    </xf>
    <xf numFmtId="164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4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165" fontId="4" fillId="5" borderId="22" xfId="0" applyNumberFormat="1" applyFont="1" applyFill="1" applyBorder="1" applyAlignment="1">
      <alignment vertical="center"/>
    </xf>
    <xf numFmtId="49" fontId="4" fillId="3" borderId="2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49" fontId="4" fillId="5" borderId="23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4" xfId="0" applyNumberFormat="1" applyFont="1" applyFill="1" applyBorder="1" applyAlignment="1">
      <alignment vertical="center"/>
    </xf>
    <xf numFmtId="49" fontId="4" fillId="5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165" fontId="4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9" fillId="0" borderId="36" xfId="0" applyFont="1" applyFill="1" applyBorder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9" fillId="0" borderId="38" xfId="0" applyFont="1" applyFill="1" applyBorder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6" fillId="8" borderId="47" xfId="0" applyNumberFormat="1" applyFont="1" applyFill="1" applyBorder="1" applyAlignment="1">
      <alignment vertical="center"/>
    </xf>
    <xf numFmtId="49" fontId="6" fillId="8" borderId="48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6" fillId="2" borderId="28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0" xfId="0" applyNumberFormat="1" applyFont="1" applyFill="1" applyBorder="1" applyAlignment="1">
      <alignment vertical="center"/>
    </xf>
    <xf numFmtId="166" fontId="6" fillId="8" borderId="31" xfId="0" applyNumberFormat="1" applyFont="1" applyFill="1" applyBorder="1" applyAlignment="1">
      <alignment vertical="center"/>
    </xf>
    <xf numFmtId="9" fontId="6" fillId="8" borderId="32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50" xfId="0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6" fillId="8" borderId="41" xfId="0" applyNumberFormat="1" applyFont="1" applyFill="1" applyBorder="1" applyAlignment="1">
      <alignment vertical="center"/>
    </xf>
    <xf numFmtId="3" fontId="6" fillId="8" borderId="42" xfId="0" applyNumberFormat="1" applyFont="1" applyFill="1" applyBorder="1" applyAlignment="1">
      <alignment vertical="center"/>
    </xf>
    <xf numFmtId="3" fontId="6" fillId="8" borderId="43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2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6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7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6"/>
  <sheetViews>
    <sheetView showGridLines="0" tabSelected="1" topLeftCell="A4" workbookViewId="0">
      <selection activeCell="C9" sqref="C9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9.77734375" style="1" customWidth="1"/>
    <col min="7" max="7" width="16.21875" style="1" customWidth="1"/>
    <col min="8" max="247" width="10.77734375" style="1" customWidth="1"/>
  </cols>
  <sheetData>
    <row r="1" spans="1:7" ht="15" customHeight="1" x14ac:dyDescent="0.3">
      <c r="A1" s="98"/>
      <c r="B1" s="98"/>
      <c r="C1" s="98"/>
      <c r="D1" s="98"/>
      <c r="E1" s="98"/>
      <c r="F1" s="98"/>
      <c r="G1" s="98"/>
    </row>
    <row r="2" spans="1:7" ht="15" customHeight="1" x14ac:dyDescent="0.3">
      <c r="B2" s="2"/>
      <c r="C2" s="2"/>
      <c r="D2" s="2"/>
      <c r="E2" s="2"/>
      <c r="F2" s="2"/>
      <c r="G2" s="2"/>
    </row>
    <row r="3" spans="1:7" ht="15" customHeight="1" x14ac:dyDescent="0.3">
      <c r="B3" s="2"/>
      <c r="C3" s="2"/>
      <c r="D3" s="2"/>
      <c r="E3" s="2"/>
      <c r="F3" s="2"/>
      <c r="G3" s="2"/>
    </row>
    <row r="4" spans="1:7" ht="15" customHeight="1" x14ac:dyDescent="0.3">
      <c r="B4" s="2"/>
      <c r="C4" s="2"/>
      <c r="D4" s="2"/>
      <c r="E4" s="2"/>
      <c r="F4" s="2"/>
      <c r="G4" s="2"/>
    </row>
    <row r="5" spans="1:7" ht="15" customHeight="1" x14ac:dyDescent="0.3">
      <c r="B5" s="2"/>
      <c r="C5" s="2"/>
      <c r="D5" s="2"/>
      <c r="E5" s="2"/>
      <c r="F5" s="2"/>
      <c r="G5" s="2"/>
    </row>
    <row r="6" spans="1:7" ht="15" customHeight="1" x14ac:dyDescent="0.3">
      <c r="B6" s="2"/>
      <c r="C6" s="2"/>
      <c r="D6" s="2"/>
      <c r="E6" s="2"/>
      <c r="F6" s="2"/>
      <c r="G6" s="2"/>
    </row>
    <row r="7" spans="1:7" ht="15" customHeight="1" x14ac:dyDescent="0.3">
      <c r="B7" s="2"/>
      <c r="C7" s="2"/>
      <c r="D7" s="2"/>
      <c r="E7" s="2"/>
      <c r="F7" s="2"/>
      <c r="G7" s="2"/>
    </row>
    <row r="8" spans="1:7" ht="15" customHeight="1" x14ac:dyDescent="0.3">
      <c r="B8" s="3"/>
      <c r="C8" s="4"/>
      <c r="D8" s="2"/>
      <c r="E8" s="4"/>
      <c r="F8" s="4"/>
      <c r="G8" s="4"/>
    </row>
    <row r="9" spans="1:7" ht="12" customHeight="1" x14ac:dyDescent="0.3">
      <c r="B9" s="16" t="s">
        <v>0</v>
      </c>
      <c r="C9" s="17" t="s">
        <v>72</v>
      </c>
      <c r="D9" s="18"/>
      <c r="E9" s="141" t="s">
        <v>67</v>
      </c>
      <c r="F9" s="142"/>
      <c r="G9" s="19">
        <v>1000</v>
      </c>
    </row>
    <row r="10" spans="1:7" ht="38.25" customHeight="1" x14ac:dyDescent="0.3">
      <c r="B10" s="20" t="s">
        <v>1</v>
      </c>
      <c r="C10" s="21" t="s">
        <v>73</v>
      </c>
      <c r="D10" s="18"/>
      <c r="E10" s="139" t="s">
        <v>2</v>
      </c>
      <c r="F10" s="140"/>
      <c r="G10" s="22" t="s">
        <v>74</v>
      </c>
    </row>
    <row r="11" spans="1:7" ht="18" customHeight="1" x14ac:dyDescent="0.3">
      <c r="B11" s="20" t="s">
        <v>3</v>
      </c>
      <c r="C11" s="17" t="s">
        <v>4</v>
      </c>
      <c r="D11" s="18"/>
      <c r="E11" s="137" t="s">
        <v>68</v>
      </c>
      <c r="F11" s="138"/>
      <c r="G11" s="23">
        <v>5000</v>
      </c>
    </row>
    <row r="12" spans="1:7" ht="11.25" customHeight="1" x14ac:dyDescent="0.3">
      <c r="B12" s="20" t="s">
        <v>5</v>
      </c>
      <c r="C12" s="17" t="s">
        <v>57</v>
      </c>
      <c r="D12" s="18"/>
      <c r="E12" s="24" t="s">
        <v>6</v>
      </c>
      <c r="F12" s="25"/>
      <c r="G12" s="26">
        <f>+G11*G9</f>
        <v>5000000</v>
      </c>
    </row>
    <row r="13" spans="1:7" ht="11.25" customHeight="1" x14ac:dyDescent="0.3">
      <c r="B13" s="20" t="s">
        <v>7</v>
      </c>
      <c r="C13" s="17" t="s">
        <v>58</v>
      </c>
      <c r="D13" s="18"/>
      <c r="E13" s="137" t="s">
        <v>8</v>
      </c>
      <c r="F13" s="138"/>
      <c r="G13" s="17" t="s">
        <v>69</v>
      </c>
    </row>
    <row r="14" spans="1:7" ht="13.5" customHeight="1" x14ac:dyDescent="0.3">
      <c r="B14" s="20" t="s">
        <v>9</v>
      </c>
      <c r="C14" s="17" t="s">
        <v>56</v>
      </c>
      <c r="D14" s="18"/>
      <c r="E14" s="137" t="s">
        <v>10</v>
      </c>
      <c r="F14" s="138"/>
      <c r="G14" s="17" t="s">
        <v>74</v>
      </c>
    </row>
    <row r="15" spans="1:7" ht="42" x14ac:dyDescent="0.3">
      <c r="B15" s="27" t="s">
        <v>11</v>
      </c>
      <c r="C15" s="28" t="s">
        <v>104</v>
      </c>
      <c r="D15" s="18"/>
      <c r="E15" s="143" t="s">
        <v>12</v>
      </c>
      <c r="F15" s="144"/>
      <c r="G15" s="29" t="s">
        <v>75</v>
      </c>
    </row>
    <row r="16" spans="1:7" ht="12" customHeight="1" x14ac:dyDescent="0.3">
      <c r="B16" s="30"/>
      <c r="C16" s="31"/>
      <c r="D16" s="32"/>
      <c r="E16" s="33"/>
      <c r="F16" s="33"/>
      <c r="G16" s="34"/>
    </row>
    <row r="17" spans="2:7" ht="12" customHeight="1" x14ac:dyDescent="0.3">
      <c r="B17" s="145" t="s">
        <v>13</v>
      </c>
      <c r="C17" s="146"/>
      <c r="D17" s="146"/>
      <c r="E17" s="146"/>
      <c r="F17" s="146"/>
      <c r="G17" s="146"/>
    </row>
    <row r="18" spans="2:7" ht="12" customHeight="1" x14ac:dyDescent="0.3">
      <c r="B18" s="35"/>
      <c r="C18" s="36"/>
      <c r="D18" s="36"/>
      <c r="E18" s="36"/>
      <c r="F18" s="37"/>
      <c r="G18" s="37"/>
    </row>
    <row r="19" spans="2:7" ht="12" customHeight="1" x14ac:dyDescent="0.3">
      <c r="B19" s="38" t="s">
        <v>14</v>
      </c>
      <c r="C19" s="39"/>
      <c r="D19" s="40"/>
      <c r="E19" s="40"/>
      <c r="F19" s="40"/>
      <c r="G19" s="40"/>
    </row>
    <row r="20" spans="2:7" ht="24" customHeight="1" x14ac:dyDescent="0.3">
      <c r="B20" s="41" t="s">
        <v>15</v>
      </c>
      <c r="C20" s="41" t="s">
        <v>16</v>
      </c>
      <c r="D20" s="41" t="s">
        <v>17</v>
      </c>
      <c r="E20" s="41" t="s">
        <v>18</v>
      </c>
      <c r="F20" s="41" t="s">
        <v>19</v>
      </c>
      <c r="G20" s="41" t="s">
        <v>20</v>
      </c>
    </row>
    <row r="21" spans="2:7" ht="12.75" customHeight="1" x14ac:dyDescent="0.3">
      <c r="B21" s="42" t="s">
        <v>21</v>
      </c>
      <c r="C21" s="43" t="s">
        <v>22</v>
      </c>
      <c r="D21" s="44">
        <v>0.5</v>
      </c>
      <c r="E21" s="43" t="s">
        <v>76</v>
      </c>
      <c r="F21" s="26">
        <v>15000</v>
      </c>
      <c r="G21" s="26">
        <f>(D21*F21)</f>
        <v>7500</v>
      </c>
    </row>
    <row r="22" spans="2:7" ht="15.6" customHeight="1" x14ac:dyDescent="0.3">
      <c r="B22" s="42" t="s">
        <v>65</v>
      </c>
      <c r="C22" s="43" t="s">
        <v>22</v>
      </c>
      <c r="D22" s="44">
        <v>8</v>
      </c>
      <c r="E22" s="43" t="s">
        <v>77</v>
      </c>
      <c r="F22" s="26">
        <v>15000</v>
      </c>
      <c r="G22" s="26">
        <f t="shared" ref="G22:G32" si="0">(D22*F22)</f>
        <v>120000</v>
      </c>
    </row>
    <row r="23" spans="2:7" ht="24.6" customHeight="1" x14ac:dyDescent="0.3">
      <c r="B23" s="42" t="s">
        <v>92</v>
      </c>
      <c r="C23" s="43" t="s">
        <v>22</v>
      </c>
      <c r="D23" s="44">
        <v>4</v>
      </c>
      <c r="E23" s="43" t="s">
        <v>76</v>
      </c>
      <c r="F23" s="26">
        <v>15000</v>
      </c>
      <c r="G23" s="26">
        <f t="shared" si="0"/>
        <v>60000</v>
      </c>
    </row>
    <row r="24" spans="2:7" ht="14.55" customHeight="1" x14ac:dyDescent="0.3">
      <c r="B24" s="42" t="s">
        <v>78</v>
      </c>
      <c r="C24" s="43" t="s">
        <v>22</v>
      </c>
      <c r="D24" s="44">
        <v>12</v>
      </c>
      <c r="E24" s="43" t="s">
        <v>79</v>
      </c>
      <c r="F24" s="26">
        <v>15000</v>
      </c>
      <c r="G24" s="26">
        <f t="shared" si="0"/>
        <v>180000</v>
      </c>
    </row>
    <row r="25" spans="2:7" ht="14.55" customHeight="1" x14ac:dyDescent="0.3">
      <c r="B25" s="42" t="s">
        <v>66</v>
      </c>
      <c r="C25" s="43" t="s">
        <v>22</v>
      </c>
      <c r="D25" s="44">
        <v>6</v>
      </c>
      <c r="E25" s="43" t="s">
        <v>80</v>
      </c>
      <c r="F25" s="26">
        <v>15000</v>
      </c>
      <c r="G25" s="26">
        <f t="shared" si="0"/>
        <v>90000</v>
      </c>
    </row>
    <row r="26" spans="2:7" ht="14.55" customHeight="1" x14ac:dyDescent="0.3">
      <c r="B26" s="42" t="s">
        <v>59</v>
      </c>
      <c r="C26" s="43" t="s">
        <v>22</v>
      </c>
      <c r="D26" s="44">
        <v>7</v>
      </c>
      <c r="E26" s="43" t="s">
        <v>77</v>
      </c>
      <c r="F26" s="26">
        <v>15000</v>
      </c>
      <c r="G26" s="26">
        <f t="shared" si="0"/>
        <v>105000</v>
      </c>
    </row>
    <row r="27" spans="2:7" ht="28.05" customHeight="1" x14ac:dyDescent="0.3">
      <c r="B27" s="42" t="s">
        <v>81</v>
      </c>
      <c r="C27" s="43" t="s">
        <v>22</v>
      </c>
      <c r="D27" s="44">
        <v>15</v>
      </c>
      <c r="E27" s="43" t="s">
        <v>74</v>
      </c>
      <c r="F27" s="26">
        <v>15000</v>
      </c>
      <c r="G27" s="26">
        <f t="shared" si="0"/>
        <v>225000</v>
      </c>
    </row>
    <row r="28" spans="2:7" ht="28.05" customHeight="1" x14ac:dyDescent="0.3">
      <c r="B28" s="45" t="s">
        <v>86</v>
      </c>
      <c r="C28" s="43"/>
      <c r="D28" s="44"/>
      <c r="E28" s="43"/>
      <c r="F28" s="26">
        <v>15000</v>
      </c>
      <c r="G28" s="26"/>
    </row>
    <row r="29" spans="2:7" ht="28.05" customHeight="1" x14ac:dyDescent="0.3">
      <c r="B29" s="42" t="s">
        <v>82</v>
      </c>
      <c r="C29" s="43" t="s">
        <v>22</v>
      </c>
      <c r="D29" s="44">
        <v>6</v>
      </c>
      <c r="E29" s="43" t="s">
        <v>74</v>
      </c>
      <c r="F29" s="26">
        <v>15000</v>
      </c>
      <c r="G29" s="26">
        <f t="shared" si="0"/>
        <v>90000</v>
      </c>
    </row>
    <row r="30" spans="2:7" ht="28.05" customHeight="1" x14ac:dyDescent="0.3">
      <c r="B30" s="42" t="s">
        <v>83</v>
      </c>
      <c r="C30" s="43" t="s">
        <v>22</v>
      </c>
      <c r="D30" s="44">
        <v>3</v>
      </c>
      <c r="E30" s="43" t="s">
        <v>74</v>
      </c>
      <c r="F30" s="26">
        <v>15000</v>
      </c>
      <c r="G30" s="26">
        <f t="shared" si="0"/>
        <v>45000</v>
      </c>
    </row>
    <row r="31" spans="2:7" ht="28.05" customHeight="1" x14ac:dyDescent="0.3">
      <c r="B31" s="42" t="s">
        <v>84</v>
      </c>
      <c r="C31" s="43" t="s">
        <v>22</v>
      </c>
      <c r="D31" s="44">
        <v>1</v>
      </c>
      <c r="E31" s="43" t="s">
        <v>74</v>
      </c>
      <c r="F31" s="26">
        <v>15000</v>
      </c>
      <c r="G31" s="26">
        <f t="shared" si="0"/>
        <v>15000</v>
      </c>
    </row>
    <row r="32" spans="2:7" ht="28.05" customHeight="1" x14ac:dyDescent="0.3">
      <c r="B32" s="42" t="s">
        <v>85</v>
      </c>
      <c r="C32" s="43" t="s">
        <v>22</v>
      </c>
      <c r="D32" s="44">
        <v>8</v>
      </c>
      <c r="E32" s="43" t="s">
        <v>74</v>
      </c>
      <c r="F32" s="26">
        <v>15000</v>
      </c>
      <c r="G32" s="26">
        <f t="shared" si="0"/>
        <v>120000</v>
      </c>
    </row>
    <row r="33" spans="2:7" ht="12.75" customHeight="1" x14ac:dyDescent="0.3">
      <c r="B33" s="5" t="s">
        <v>23</v>
      </c>
      <c r="C33" s="6"/>
      <c r="D33" s="6"/>
      <c r="E33" s="6"/>
      <c r="F33" s="7"/>
      <c r="G33" s="8">
        <f>SUM(G21:G32)</f>
        <v>1057500</v>
      </c>
    </row>
    <row r="34" spans="2:7" ht="12" customHeight="1" x14ac:dyDescent="0.3">
      <c r="B34" s="35"/>
      <c r="C34" s="37"/>
      <c r="D34" s="37"/>
      <c r="E34" s="37"/>
      <c r="F34" s="46"/>
      <c r="G34" s="46"/>
    </row>
    <row r="35" spans="2:7" ht="12" customHeight="1" x14ac:dyDescent="0.3">
      <c r="B35" s="47" t="s">
        <v>24</v>
      </c>
      <c r="C35" s="48"/>
      <c r="D35" s="49"/>
      <c r="E35" s="49"/>
      <c r="F35" s="50"/>
      <c r="G35" s="50"/>
    </row>
    <row r="36" spans="2:7" ht="24" customHeight="1" x14ac:dyDescent="0.3">
      <c r="B36" s="51" t="s">
        <v>15</v>
      </c>
      <c r="C36" s="52" t="s">
        <v>16</v>
      </c>
      <c r="D36" s="52" t="s">
        <v>17</v>
      </c>
      <c r="E36" s="51" t="s">
        <v>18</v>
      </c>
      <c r="F36" s="52" t="s">
        <v>19</v>
      </c>
      <c r="G36" s="51" t="s">
        <v>20</v>
      </c>
    </row>
    <row r="37" spans="2:7" ht="12" customHeight="1" x14ac:dyDescent="0.3">
      <c r="B37" s="53"/>
      <c r="C37" s="54"/>
      <c r="D37" s="54"/>
      <c r="E37" s="54"/>
      <c r="F37" s="53"/>
      <c r="G37" s="53"/>
    </row>
    <row r="38" spans="2:7" ht="12" customHeight="1" x14ac:dyDescent="0.3">
      <c r="B38" s="55" t="s">
        <v>25</v>
      </c>
      <c r="C38" s="56"/>
      <c r="D38" s="56"/>
      <c r="E38" s="56"/>
      <c r="F38" s="57"/>
      <c r="G38" s="57">
        <f>SUM(G37)</f>
        <v>0</v>
      </c>
    </row>
    <row r="39" spans="2:7" ht="12" customHeight="1" x14ac:dyDescent="0.3">
      <c r="B39" s="58"/>
      <c r="C39" s="59"/>
      <c r="D39" s="59"/>
      <c r="E39" s="59"/>
      <c r="F39" s="60"/>
      <c r="G39" s="60"/>
    </row>
    <row r="40" spans="2:7" ht="12" customHeight="1" x14ac:dyDescent="0.3">
      <c r="B40" s="47" t="s">
        <v>26</v>
      </c>
      <c r="C40" s="48"/>
      <c r="D40" s="49"/>
      <c r="E40" s="49"/>
      <c r="F40" s="50"/>
      <c r="G40" s="50"/>
    </row>
    <row r="41" spans="2:7" ht="24" customHeight="1" x14ac:dyDescent="0.3">
      <c r="B41" s="61" t="s">
        <v>15</v>
      </c>
      <c r="C41" s="61" t="s">
        <v>16</v>
      </c>
      <c r="D41" s="61" t="s">
        <v>17</v>
      </c>
      <c r="E41" s="61" t="s">
        <v>18</v>
      </c>
      <c r="F41" s="62" t="s">
        <v>19</v>
      </c>
      <c r="G41" s="61" t="s">
        <v>20</v>
      </c>
    </row>
    <row r="42" spans="2:7" ht="12.75" customHeight="1" x14ac:dyDescent="0.3">
      <c r="B42" s="42" t="s">
        <v>28</v>
      </c>
      <c r="C42" s="43" t="s">
        <v>27</v>
      </c>
      <c r="D42" s="44">
        <v>0.25</v>
      </c>
      <c r="E42" s="43" t="s">
        <v>79</v>
      </c>
      <c r="F42" s="26">
        <v>590000</v>
      </c>
      <c r="G42" s="26">
        <f>+D42*F42</f>
        <v>147500</v>
      </c>
    </row>
    <row r="43" spans="2:7" ht="12.75" customHeight="1" x14ac:dyDescent="0.3">
      <c r="B43" s="42" t="s">
        <v>87</v>
      </c>
      <c r="C43" s="43" t="s">
        <v>27</v>
      </c>
      <c r="D43" s="44">
        <v>0.125</v>
      </c>
      <c r="E43" s="43" t="s">
        <v>79</v>
      </c>
      <c r="F43" s="26">
        <v>510000</v>
      </c>
      <c r="G43" s="26">
        <f t="shared" ref="G43:G45" si="1">+D43*F43</f>
        <v>63750</v>
      </c>
    </row>
    <row r="44" spans="2:7" ht="12.75" customHeight="1" x14ac:dyDescent="0.3">
      <c r="B44" s="42" t="s">
        <v>88</v>
      </c>
      <c r="C44" s="43" t="s">
        <v>27</v>
      </c>
      <c r="D44" s="44">
        <v>0.125</v>
      </c>
      <c r="E44" s="43" t="s">
        <v>79</v>
      </c>
      <c r="F44" s="26">
        <v>510000</v>
      </c>
      <c r="G44" s="26">
        <f t="shared" si="1"/>
        <v>63750</v>
      </c>
    </row>
    <row r="45" spans="2:7" ht="12.75" customHeight="1" x14ac:dyDescent="0.3">
      <c r="B45" s="42" t="s">
        <v>89</v>
      </c>
      <c r="C45" s="43" t="s">
        <v>27</v>
      </c>
      <c r="D45" s="44">
        <v>0.125</v>
      </c>
      <c r="E45" s="43" t="s">
        <v>79</v>
      </c>
      <c r="F45" s="26">
        <v>510000</v>
      </c>
      <c r="G45" s="26">
        <f t="shared" si="1"/>
        <v>63750</v>
      </c>
    </row>
    <row r="46" spans="2:7" ht="12.75" customHeight="1" x14ac:dyDescent="0.3">
      <c r="B46" s="9" t="s">
        <v>29</v>
      </c>
      <c r="C46" s="10"/>
      <c r="D46" s="10"/>
      <c r="E46" s="10"/>
      <c r="F46" s="11"/>
      <c r="G46" s="12">
        <f>SUM(G42:G45)</f>
        <v>338750</v>
      </c>
    </row>
    <row r="47" spans="2:7" ht="12" customHeight="1" x14ac:dyDescent="0.3">
      <c r="B47" s="58"/>
      <c r="C47" s="59"/>
      <c r="D47" s="59"/>
      <c r="E47" s="59"/>
      <c r="F47" s="60"/>
      <c r="G47" s="60"/>
    </row>
    <row r="48" spans="2:7" ht="12" customHeight="1" x14ac:dyDescent="0.3">
      <c r="B48" s="47" t="s">
        <v>30</v>
      </c>
      <c r="C48" s="48"/>
      <c r="D48" s="49"/>
      <c r="E48" s="49"/>
      <c r="F48" s="50"/>
      <c r="G48" s="50"/>
    </row>
    <row r="49" spans="1:247" ht="24" customHeight="1" x14ac:dyDescent="0.3">
      <c r="B49" s="62" t="s">
        <v>31</v>
      </c>
      <c r="C49" s="62" t="s">
        <v>32</v>
      </c>
      <c r="D49" s="62" t="s">
        <v>33</v>
      </c>
      <c r="E49" s="62" t="s">
        <v>18</v>
      </c>
      <c r="F49" s="62" t="s">
        <v>19</v>
      </c>
      <c r="G49" s="62" t="s">
        <v>20</v>
      </c>
    </row>
    <row r="50" spans="1:247" ht="12.75" customHeight="1" x14ac:dyDescent="0.3">
      <c r="B50" s="63" t="s">
        <v>70</v>
      </c>
      <c r="C50" s="64"/>
      <c r="D50" s="64"/>
      <c r="E50" s="65"/>
      <c r="F50" s="64"/>
      <c r="G50" s="64"/>
    </row>
    <row r="51" spans="1:247" ht="12.75" customHeight="1" x14ac:dyDescent="0.3">
      <c r="B51" s="66" t="s">
        <v>90</v>
      </c>
      <c r="C51" s="67" t="s">
        <v>63</v>
      </c>
      <c r="D51" s="68">
        <v>4</v>
      </c>
      <c r="E51" s="67" t="s">
        <v>91</v>
      </c>
      <c r="F51" s="69">
        <v>15000</v>
      </c>
      <c r="G51" s="69">
        <f>+D51*F51</f>
        <v>60000</v>
      </c>
    </row>
    <row r="52" spans="1:247" ht="12.75" customHeight="1" x14ac:dyDescent="0.3">
      <c r="B52" s="70" t="s">
        <v>34</v>
      </c>
      <c r="C52" s="71"/>
      <c r="D52" s="72"/>
      <c r="E52" s="71"/>
      <c r="F52" s="69"/>
      <c r="G52" s="69"/>
    </row>
    <row r="53" spans="1:247" ht="24.6" customHeight="1" x14ac:dyDescent="0.3">
      <c r="B53" s="73" t="s">
        <v>97</v>
      </c>
      <c r="C53" s="67" t="s">
        <v>64</v>
      </c>
      <c r="D53" s="68">
        <v>480</v>
      </c>
      <c r="E53" s="67" t="s">
        <v>79</v>
      </c>
      <c r="F53" s="69">
        <v>3500</v>
      </c>
      <c r="G53" s="69">
        <f t="shared" ref="G53:G56" si="2">+D53*F53</f>
        <v>1680000</v>
      </c>
    </row>
    <row r="54" spans="1:247" ht="12.75" customHeight="1" x14ac:dyDescent="0.3">
      <c r="B54" s="70" t="s">
        <v>35</v>
      </c>
      <c r="C54" s="71"/>
      <c r="D54" s="72"/>
      <c r="E54" s="71"/>
      <c r="F54" s="69"/>
      <c r="G54" s="69"/>
    </row>
    <row r="55" spans="1:247" ht="13.05" customHeight="1" x14ac:dyDescent="0.3">
      <c r="B55" s="66" t="s">
        <v>103</v>
      </c>
      <c r="C55" s="67" t="s">
        <v>63</v>
      </c>
      <c r="D55" s="68">
        <v>3</v>
      </c>
      <c r="E55" s="67" t="s">
        <v>77</v>
      </c>
      <c r="F55" s="69">
        <v>48500</v>
      </c>
      <c r="G55" s="69">
        <f t="shared" si="2"/>
        <v>145500</v>
      </c>
    </row>
    <row r="56" spans="1:247" ht="13.05" customHeight="1" x14ac:dyDescent="0.3">
      <c r="B56" s="66" t="s">
        <v>71</v>
      </c>
      <c r="C56" s="67" t="s">
        <v>63</v>
      </c>
      <c r="D56" s="68">
        <v>2</v>
      </c>
      <c r="E56" s="67" t="s">
        <v>77</v>
      </c>
      <c r="F56" s="69">
        <v>21500</v>
      </c>
      <c r="G56" s="69">
        <f t="shared" si="2"/>
        <v>43000</v>
      </c>
    </row>
    <row r="57" spans="1:247" ht="13.5" customHeight="1" x14ac:dyDescent="0.3">
      <c r="B57" s="9" t="s">
        <v>36</v>
      </c>
      <c r="C57" s="10"/>
      <c r="D57" s="10"/>
      <c r="E57" s="10"/>
      <c r="F57" s="11"/>
      <c r="G57" s="12">
        <f>SUM(G50:G56)</f>
        <v>1928500</v>
      </c>
    </row>
    <row r="58" spans="1:247" ht="12" customHeight="1" x14ac:dyDescent="0.3">
      <c r="B58" s="58"/>
      <c r="C58" s="59"/>
      <c r="D58" s="59"/>
      <c r="E58" s="74"/>
      <c r="F58" s="60"/>
      <c r="G58" s="60"/>
    </row>
    <row r="59" spans="1:247" ht="12" customHeight="1" x14ac:dyDescent="0.3">
      <c r="B59" s="47" t="s">
        <v>37</v>
      </c>
      <c r="C59" s="48"/>
      <c r="D59" s="49"/>
      <c r="E59" s="49"/>
      <c r="F59" s="50"/>
      <c r="G59" s="50"/>
    </row>
    <row r="60" spans="1:247" ht="24" customHeight="1" x14ac:dyDescent="0.3">
      <c r="B60" s="75" t="s">
        <v>38</v>
      </c>
      <c r="C60" s="76" t="s">
        <v>32</v>
      </c>
      <c r="D60" s="76" t="s">
        <v>33</v>
      </c>
      <c r="E60" s="75" t="s">
        <v>18</v>
      </c>
      <c r="F60" s="76" t="s">
        <v>19</v>
      </c>
      <c r="G60" s="75" t="s">
        <v>20</v>
      </c>
    </row>
    <row r="61" spans="1:247" ht="12.75" customHeight="1" x14ac:dyDescent="0.3">
      <c r="B61" s="77"/>
      <c r="C61" s="78"/>
      <c r="D61" s="23"/>
      <c r="E61" s="79"/>
      <c r="F61" s="80"/>
      <c r="G61" s="23"/>
    </row>
    <row r="62" spans="1:247" s="151" customFormat="1" ht="14.4" x14ac:dyDescent="0.3">
      <c r="A62" s="147"/>
      <c r="B62" s="148"/>
      <c r="C62" s="149"/>
      <c r="D62" s="23"/>
      <c r="E62" s="150"/>
      <c r="F62" s="80"/>
      <c r="G62" s="23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  <c r="FY62" s="147"/>
      <c r="FZ62" s="147"/>
      <c r="GA62" s="147"/>
      <c r="GB62" s="147"/>
      <c r="GC62" s="147"/>
      <c r="GD62" s="147"/>
      <c r="GE62" s="147"/>
      <c r="GF62" s="147"/>
      <c r="GG62" s="147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  <c r="HD62" s="147"/>
      <c r="HE62" s="147"/>
      <c r="HF62" s="147"/>
      <c r="HG62" s="147"/>
      <c r="HH62" s="147"/>
      <c r="HI62" s="147"/>
      <c r="HJ62" s="147"/>
      <c r="HK62" s="147"/>
      <c r="HL62" s="147"/>
      <c r="HM62" s="147"/>
      <c r="HN62" s="147"/>
      <c r="HO62" s="147"/>
      <c r="HP62" s="147"/>
      <c r="HQ62" s="147"/>
      <c r="HR62" s="147"/>
      <c r="HS62" s="147"/>
      <c r="HT62" s="147"/>
      <c r="HU62" s="147"/>
      <c r="HV62" s="147"/>
      <c r="HW62" s="147"/>
      <c r="HX62" s="147"/>
      <c r="HY62" s="147"/>
      <c r="HZ62" s="147"/>
      <c r="IA62" s="147"/>
      <c r="IB62" s="147"/>
      <c r="IC62" s="147"/>
      <c r="ID62" s="147"/>
      <c r="IE62" s="147"/>
      <c r="IF62" s="147"/>
      <c r="IG62" s="147"/>
      <c r="IH62" s="147"/>
      <c r="II62" s="147"/>
      <c r="IJ62" s="147"/>
      <c r="IK62" s="147"/>
      <c r="IL62" s="147"/>
      <c r="IM62" s="147"/>
    </row>
    <row r="63" spans="1:247" ht="13.5" customHeight="1" x14ac:dyDescent="0.3">
      <c r="B63" s="81" t="s">
        <v>39</v>
      </c>
      <c r="C63" s="13"/>
      <c r="D63" s="13"/>
      <c r="E63" s="13"/>
      <c r="F63" s="14"/>
      <c r="G63" s="15">
        <f>SUM(G61)</f>
        <v>0</v>
      </c>
    </row>
    <row r="64" spans="1:247" ht="12" customHeight="1" x14ac:dyDescent="0.3">
      <c r="B64" s="82"/>
      <c r="C64" s="82"/>
      <c r="D64" s="82"/>
      <c r="E64" s="82"/>
      <c r="F64" s="83"/>
      <c r="G64" s="83"/>
    </row>
    <row r="65" spans="2:7" ht="12" customHeight="1" x14ac:dyDescent="0.3">
      <c r="B65" s="84" t="s">
        <v>40</v>
      </c>
      <c r="C65" s="85"/>
      <c r="D65" s="85"/>
      <c r="E65" s="85"/>
      <c r="F65" s="85"/>
      <c r="G65" s="86">
        <f>G33+G46+G57+G63</f>
        <v>3324750</v>
      </c>
    </row>
    <row r="66" spans="2:7" ht="12" customHeight="1" x14ac:dyDescent="0.3">
      <c r="B66" s="87" t="s">
        <v>41</v>
      </c>
      <c r="C66" s="88"/>
      <c r="D66" s="88"/>
      <c r="E66" s="88"/>
      <c r="F66" s="88"/>
      <c r="G66" s="89">
        <f>G65*0.05</f>
        <v>166237.5</v>
      </c>
    </row>
    <row r="67" spans="2:7" ht="12" customHeight="1" x14ac:dyDescent="0.3">
      <c r="B67" s="90" t="s">
        <v>42</v>
      </c>
      <c r="C67" s="91"/>
      <c r="D67" s="91"/>
      <c r="E67" s="91"/>
      <c r="F67" s="91"/>
      <c r="G67" s="92">
        <f>G66+G65</f>
        <v>3490987.5</v>
      </c>
    </row>
    <row r="68" spans="2:7" ht="12" customHeight="1" x14ac:dyDescent="0.3">
      <c r="B68" s="87" t="s">
        <v>43</v>
      </c>
      <c r="C68" s="88"/>
      <c r="D68" s="88"/>
      <c r="E68" s="88"/>
      <c r="F68" s="88"/>
      <c r="G68" s="89">
        <f>G12</f>
        <v>5000000</v>
      </c>
    </row>
    <row r="69" spans="2:7" ht="12" customHeight="1" x14ac:dyDescent="0.3">
      <c r="B69" s="93" t="s">
        <v>44</v>
      </c>
      <c r="C69" s="94"/>
      <c r="D69" s="94"/>
      <c r="E69" s="94"/>
      <c r="F69" s="94"/>
      <c r="G69" s="95">
        <f>G68-G67</f>
        <v>1509012.5</v>
      </c>
    </row>
    <row r="70" spans="2:7" ht="12" customHeight="1" x14ac:dyDescent="0.3">
      <c r="B70" s="96" t="s">
        <v>101</v>
      </c>
      <c r="C70" s="97"/>
      <c r="D70" s="97"/>
      <c r="E70" s="97"/>
      <c r="F70" s="97"/>
      <c r="G70" s="98"/>
    </row>
    <row r="71" spans="2:7" ht="12.75" customHeight="1" thickBot="1" x14ac:dyDescent="0.35">
      <c r="B71" s="99"/>
      <c r="C71" s="97"/>
      <c r="D71" s="97"/>
      <c r="E71" s="97"/>
      <c r="F71" s="97"/>
      <c r="G71" s="98"/>
    </row>
    <row r="72" spans="2:7" ht="12" customHeight="1" x14ac:dyDescent="0.3">
      <c r="B72" s="100" t="s">
        <v>102</v>
      </c>
      <c r="C72" s="101"/>
      <c r="D72" s="101"/>
      <c r="E72" s="101"/>
      <c r="F72" s="102"/>
      <c r="G72" s="98"/>
    </row>
    <row r="73" spans="2:7" ht="12" customHeight="1" x14ac:dyDescent="0.3">
      <c r="B73" s="103" t="s">
        <v>45</v>
      </c>
      <c r="C73" s="104"/>
      <c r="D73" s="104"/>
      <c r="E73" s="104"/>
      <c r="F73" s="105"/>
      <c r="G73" s="98"/>
    </row>
    <row r="74" spans="2:7" ht="12" customHeight="1" x14ac:dyDescent="0.3">
      <c r="B74" s="103" t="s">
        <v>93</v>
      </c>
      <c r="C74" s="104"/>
      <c r="D74" s="104"/>
      <c r="E74" s="104"/>
      <c r="F74" s="105"/>
      <c r="G74" s="98"/>
    </row>
    <row r="75" spans="2:7" ht="12" customHeight="1" x14ac:dyDescent="0.3">
      <c r="B75" s="103" t="s">
        <v>60</v>
      </c>
      <c r="C75" s="104"/>
      <c r="D75" s="104"/>
      <c r="E75" s="104"/>
      <c r="F75" s="105"/>
      <c r="G75" s="98"/>
    </row>
    <row r="76" spans="2:7" ht="12" customHeight="1" x14ac:dyDescent="0.3">
      <c r="B76" s="103" t="s">
        <v>61</v>
      </c>
      <c r="C76" s="104"/>
      <c r="D76" s="104"/>
      <c r="E76" s="104"/>
      <c r="F76" s="105"/>
      <c r="G76" s="98"/>
    </row>
    <row r="77" spans="2:7" ht="12" customHeight="1" x14ac:dyDescent="0.3">
      <c r="B77" s="103" t="s">
        <v>62</v>
      </c>
      <c r="C77" s="104"/>
      <c r="D77" s="104"/>
      <c r="E77" s="104"/>
      <c r="F77" s="105"/>
      <c r="G77" s="98"/>
    </row>
    <row r="78" spans="2:7" ht="12" customHeight="1" x14ac:dyDescent="0.3">
      <c r="B78" s="103" t="s">
        <v>94</v>
      </c>
      <c r="C78" s="104"/>
      <c r="D78" s="104"/>
      <c r="E78" s="104"/>
      <c r="F78" s="105"/>
      <c r="G78" s="98"/>
    </row>
    <row r="79" spans="2:7" ht="12" customHeight="1" x14ac:dyDescent="0.3">
      <c r="B79" s="103" t="s">
        <v>95</v>
      </c>
      <c r="C79" s="104"/>
      <c r="D79" s="104"/>
      <c r="E79" s="104"/>
      <c r="F79" s="105"/>
      <c r="G79" s="98"/>
    </row>
    <row r="80" spans="2:7" ht="12.75" customHeight="1" thickBot="1" x14ac:dyDescent="0.35">
      <c r="B80" s="106" t="s">
        <v>96</v>
      </c>
      <c r="C80" s="107"/>
      <c r="D80" s="107"/>
      <c r="E80" s="107"/>
      <c r="F80" s="108"/>
      <c r="G80" s="98"/>
    </row>
    <row r="81" spans="2:7" ht="12.75" customHeight="1" thickBot="1" x14ac:dyDescent="0.35">
      <c r="B81" s="99"/>
      <c r="C81" s="104"/>
      <c r="D81" s="104"/>
      <c r="E81" s="104"/>
      <c r="F81" s="104"/>
      <c r="G81" s="98"/>
    </row>
    <row r="82" spans="2:7" ht="15" customHeight="1" thickBot="1" x14ac:dyDescent="0.35">
      <c r="B82" s="135" t="s">
        <v>46</v>
      </c>
      <c r="C82" s="136"/>
      <c r="D82" s="109"/>
      <c r="E82" s="110"/>
      <c r="F82" s="110"/>
      <c r="G82" s="98"/>
    </row>
    <row r="83" spans="2:7" ht="12" customHeight="1" x14ac:dyDescent="0.3">
      <c r="B83" s="111" t="s">
        <v>38</v>
      </c>
      <c r="C83" s="112" t="s">
        <v>47</v>
      </c>
      <c r="D83" s="113" t="s">
        <v>48</v>
      </c>
      <c r="E83" s="110"/>
      <c r="F83" s="110"/>
      <c r="G83" s="98"/>
    </row>
    <row r="84" spans="2:7" ht="12" customHeight="1" x14ac:dyDescent="0.3">
      <c r="B84" s="114" t="s">
        <v>49</v>
      </c>
      <c r="C84" s="115">
        <f>+G33</f>
        <v>1057500</v>
      </c>
      <c r="D84" s="116">
        <f>(C84/C90)</f>
        <v>0.30292288356804487</v>
      </c>
      <c r="E84" s="110"/>
      <c r="F84" s="110"/>
      <c r="G84" s="98"/>
    </row>
    <row r="85" spans="2:7" ht="12" customHeight="1" x14ac:dyDescent="0.3">
      <c r="B85" s="114" t="s">
        <v>50</v>
      </c>
      <c r="C85" s="117">
        <v>0</v>
      </c>
      <c r="D85" s="116">
        <v>0</v>
      </c>
      <c r="E85" s="110"/>
      <c r="F85" s="110"/>
      <c r="G85" s="98"/>
    </row>
    <row r="86" spans="2:7" ht="12" customHeight="1" x14ac:dyDescent="0.3">
      <c r="B86" s="114" t="s">
        <v>51</v>
      </c>
      <c r="C86" s="115">
        <f>+G46</f>
        <v>338750</v>
      </c>
      <c r="D86" s="116">
        <f>(C86/C90)</f>
        <v>9.7035580906548652E-2</v>
      </c>
      <c r="E86" s="110"/>
      <c r="F86" s="110"/>
      <c r="G86" s="98"/>
    </row>
    <row r="87" spans="2:7" ht="12" customHeight="1" x14ac:dyDescent="0.3">
      <c r="B87" s="114" t="s">
        <v>31</v>
      </c>
      <c r="C87" s="115">
        <f>+G57</f>
        <v>1928500</v>
      </c>
      <c r="D87" s="116">
        <f>(C87/C90)</f>
        <v>0.55242248790635884</v>
      </c>
      <c r="E87" s="110"/>
      <c r="F87" s="110"/>
      <c r="G87" s="98"/>
    </row>
    <row r="88" spans="2:7" ht="12" customHeight="1" x14ac:dyDescent="0.3">
      <c r="B88" s="114" t="s">
        <v>52</v>
      </c>
      <c r="C88" s="118">
        <f>+G63</f>
        <v>0</v>
      </c>
      <c r="D88" s="116">
        <f>(C88/C90)</f>
        <v>0</v>
      </c>
      <c r="E88" s="119"/>
      <c r="F88" s="119"/>
      <c r="G88" s="98"/>
    </row>
    <row r="89" spans="2:7" ht="12" customHeight="1" x14ac:dyDescent="0.3">
      <c r="B89" s="114" t="s">
        <v>53</v>
      </c>
      <c r="C89" s="118">
        <f>+G66</f>
        <v>166237.5</v>
      </c>
      <c r="D89" s="116">
        <f>(C89/C90)</f>
        <v>4.7619047619047616E-2</v>
      </c>
      <c r="E89" s="119"/>
      <c r="F89" s="119"/>
      <c r="G89" s="98"/>
    </row>
    <row r="90" spans="2:7" ht="12.75" customHeight="1" thickBot="1" x14ac:dyDescent="0.35">
      <c r="B90" s="120" t="s">
        <v>54</v>
      </c>
      <c r="C90" s="121">
        <f>SUM(C84:C89)</f>
        <v>3490987.5</v>
      </c>
      <c r="D90" s="122">
        <f>SUM(D84:D89)</f>
        <v>1</v>
      </c>
      <c r="E90" s="119"/>
      <c r="F90" s="119"/>
      <c r="G90" s="98"/>
    </row>
    <row r="91" spans="2:7" ht="12" customHeight="1" x14ac:dyDescent="0.3">
      <c r="B91" s="99"/>
      <c r="C91" s="97"/>
      <c r="D91" s="97"/>
      <c r="E91" s="97"/>
      <c r="F91" s="97"/>
      <c r="G91" s="98"/>
    </row>
    <row r="92" spans="2:7" ht="12.75" customHeight="1" thickBot="1" x14ac:dyDescent="0.35">
      <c r="B92" s="123"/>
      <c r="C92" s="97"/>
      <c r="D92" s="97"/>
      <c r="E92" s="97"/>
      <c r="F92" s="97"/>
      <c r="G92" s="98"/>
    </row>
    <row r="93" spans="2:7" ht="12" customHeight="1" thickBot="1" x14ac:dyDescent="0.35">
      <c r="B93" s="124"/>
      <c r="C93" s="125" t="s">
        <v>98</v>
      </c>
      <c r="D93" s="126"/>
      <c r="E93" s="127"/>
      <c r="F93" s="119"/>
      <c r="G93" s="98"/>
    </row>
    <row r="94" spans="2:7" ht="12" customHeight="1" x14ac:dyDescent="0.3">
      <c r="B94" s="128" t="s">
        <v>99</v>
      </c>
      <c r="C94" s="129">
        <f>+E94*(1-0.3)</f>
        <v>700</v>
      </c>
      <c r="D94" s="129">
        <f>+E94*(1-0.2)</f>
        <v>800</v>
      </c>
      <c r="E94" s="130">
        <v>1000</v>
      </c>
      <c r="F94" s="131"/>
      <c r="G94" s="132"/>
    </row>
    <row r="95" spans="2:7" ht="12.75" customHeight="1" thickBot="1" x14ac:dyDescent="0.35">
      <c r="B95" s="120" t="s">
        <v>100</v>
      </c>
      <c r="C95" s="121">
        <f>(G67/C94)</f>
        <v>4987.125</v>
      </c>
      <c r="D95" s="121">
        <f>(G67/D94)</f>
        <v>4363.734375</v>
      </c>
      <c r="E95" s="133">
        <f>(G67/E94)</f>
        <v>3490.9875000000002</v>
      </c>
      <c r="F95" s="131"/>
      <c r="G95" s="132"/>
    </row>
    <row r="96" spans="2:7" ht="15.6" customHeight="1" x14ac:dyDescent="0.3">
      <c r="B96" s="134" t="s">
        <v>55</v>
      </c>
      <c r="C96" s="104"/>
      <c r="D96" s="104"/>
      <c r="E96" s="104"/>
      <c r="F96" s="104"/>
      <c r="G96" s="104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Quínoa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2022-01-10T18:15:40Z</cp:lastPrinted>
  <dcterms:created xsi:type="dcterms:W3CDTF">2020-11-27T12:49:26Z</dcterms:created>
  <dcterms:modified xsi:type="dcterms:W3CDTF">2022-07-12T19:02:27Z</dcterms:modified>
</cp:coreProperties>
</file>