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CUN\"/>
    </mc:Choice>
  </mc:AlternateContent>
  <bookViews>
    <workbookView xWindow="0" yWindow="0" windowWidth="19200" windowHeight="7305"/>
  </bookViews>
  <sheets>
    <sheet name="Quinu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57" i="1" l="1"/>
  <c r="G56" i="1"/>
  <c r="G51" i="1"/>
  <c r="G50" i="1"/>
  <c r="G49" i="1"/>
  <c r="G48" i="1"/>
  <c r="G47" i="1"/>
  <c r="G46" i="1"/>
  <c r="G45" i="1"/>
  <c r="G44" i="1"/>
  <c r="G43" i="1"/>
  <c r="G42" i="1"/>
  <c r="G37" i="1"/>
  <c r="G36" i="1"/>
  <c r="G35" i="1"/>
  <c r="G34" i="1"/>
  <c r="G24" i="1"/>
  <c r="G23" i="1"/>
  <c r="G22" i="1"/>
  <c r="G21" i="1"/>
  <c r="G58" i="1" l="1"/>
  <c r="G52" i="1"/>
  <c r="G25" i="1"/>
  <c r="G38" i="1"/>
  <c r="G60" i="1" l="1"/>
  <c r="D87" i="1"/>
  <c r="C79" i="1"/>
  <c r="C80" i="1" l="1"/>
  <c r="C77" i="1"/>
  <c r="C81" i="1"/>
  <c r="C78" i="1" l="1"/>
  <c r="G63" i="1"/>
  <c r="G61" i="1" l="1"/>
  <c r="C82" i="1" s="1"/>
  <c r="G62" i="1" l="1"/>
  <c r="D88" i="1" s="1"/>
  <c r="C83" i="1"/>
  <c r="D77" i="1" s="1"/>
  <c r="C88" i="1" l="1"/>
  <c r="E88" i="1"/>
  <c r="G64" i="1"/>
  <c r="D82" i="1"/>
  <c r="D80" i="1"/>
  <c r="D81" i="1"/>
  <c r="D79" i="1"/>
  <c r="D83" i="1" l="1"/>
</calcChain>
</file>

<file path=xl/sharedStrings.xml><?xml version="1.0" encoding="utf-8"?>
<sst xmlns="http://schemas.openxmlformats.org/spreadsheetml/2006/main" count="156" uniqueCount="108">
  <si>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</si>
  <si>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</si>
  <si>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</si>
  <si>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</si>
  <si>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</si>
  <si>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</si>
  <si>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</si>
  <si>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</si>
  <si>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</si>
  <si>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</si>
  <si>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</si>
  <si>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</si>
  <si>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</si>
  <si>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</si>
  <si>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</si>
  <si>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</si>
  <si>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</si>
  <si>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</si>
  <si>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</si>
  <si>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</si>
  <si>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</si>
  <si>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</si>
  <si>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</si>
  <si>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</si>
  <si>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</si>
  <si>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</si>
  <si>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</si>
  <si>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</si>
  <si>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</si>
  <si>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</si>
  <si>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</si>
  <si>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</si>
  <si>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</si>
  <si>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</si>
  <si>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</si>
  <si>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</si>
  <si>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</si>
  <si>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</si>
  <si>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</si>
  <si>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</si>
  <si>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</si>
  <si>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</si>
  <si>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</si>
  <si>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</si>
  <si>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</si>
  <si>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</si>
  <si>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</si>
  <si>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</si>
  <si>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</si>
  <si>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</si>
  <si>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</si>
  <si>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</si>
  <si>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</si>
  <si>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</si>
  <si>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</si>
  <si>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 </t>
  </si>
  <si>
    <t>kg</t>
  </si>
  <si>
    <t>ARAUCANIA</t>
  </si>
  <si>
    <t>VILCÚN</t>
  </si>
  <si>
    <t>Marzo</t>
  </si>
  <si>
    <t>QUINOA</t>
  </si>
  <si>
    <t>REGALONA BAER</t>
  </si>
  <si>
    <t>Medio</t>
  </si>
  <si>
    <t>ABRIL</t>
  </si>
  <si>
    <t>MERCADO REGIONAL</t>
  </si>
  <si>
    <t>Sequía, helada</t>
  </si>
  <si>
    <t>Aplicación de herbicidas</t>
  </si>
  <si>
    <t>JH</t>
  </si>
  <si>
    <t>Aplicación de funguicidas</t>
  </si>
  <si>
    <t>Aplicación de fertilizantes</t>
  </si>
  <si>
    <t>Cosecha</t>
  </si>
  <si>
    <t>P. suelo, rastra disco (, cincel,vibrocultivador)</t>
  </si>
  <si>
    <t>sembradora</t>
  </si>
  <si>
    <t>Aplicación plaguicidas y fertilizantes</t>
  </si>
  <si>
    <t>cosecha (trilladora)</t>
  </si>
  <si>
    <t>urea</t>
  </si>
  <si>
    <t>SFT</t>
  </si>
  <si>
    <t>cloruro Potasio</t>
  </si>
  <si>
    <t>boro</t>
  </si>
  <si>
    <t>glifosato</t>
  </si>
  <si>
    <t>l</t>
  </si>
  <si>
    <t>desinfectante semilla</t>
  </si>
  <si>
    <t>metamitron (herbicida)</t>
  </si>
  <si>
    <t>Sampro (funguicida)</t>
  </si>
  <si>
    <t>Sc</t>
  </si>
  <si>
    <t>Análisis de suelo</t>
  </si>
  <si>
    <t>Muestra</t>
  </si>
  <si>
    <t>Fletes</t>
  </si>
  <si>
    <t>Septiembre-Noviembre</t>
  </si>
  <si>
    <t>Junio-Diciembre</t>
  </si>
  <si>
    <t>Septiembre-Junio</t>
  </si>
  <si>
    <t>Septiembre</t>
  </si>
  <si>
    <t>Septiembre-Octubre</t>
  </si>
  <si>
    <t>Julio-Agosto</t>
  </si>
  <si>
    <t>septiembre-Octubre</t>
  </si>
  <si>
    <t>Octubre-Noviembre</t>
  </si>
  <si>
    <t>Junio-Julio</t>
  </si>
  <si>
    <t>$/há</t>
  </si>
  <si>
    <t>RENDIMIENTO (qqm/ha)</t>
  </si>
  <si>
    <t>ESCENARIOS COSTO UNITARIO  ($/qqm)</t>
  </si>
  <si>
    <t>Rendimiento  (qmm/há)</t>
  </si>
  <si>
    <t>Costo unitario ($/qqm) (*)</t>
  </si>
  <si>
    <t>PRECIO ESPERADO ($/Quintal)</t>
  </si>
  <si>
    <t>semilla de Quinoa</t>
  </si>
  <si>
    <t>sacos</t>
  </si>
  <si>
    <t>COSTO TOTAL/há.</t>
  </si>
  <si>
    <t>Julio-agosto</t>
  </si>
  <si>
    <t>Septiembre-dic.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</si>
</sst>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C0A]mmmm\-yy;@"/>
    <numFmt numFmtId="167" formatCode="_-* #,##0.00_-;\-* #,##0.00_-;_-* &quot;-&quot;??_-;_-@_-"/>
    <numFmt numFmtId="168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name val="Calibri"/>
      <family val="2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3" fillId="0" borderId="17"/>
    <xf numFmtId="167" fontId="14" fillId="0" borderId="17" applyFont="0" applyFill="0" applyBorder="0" applyAlignment="0" applyProtection="0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9" fillId="6" borderId="17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7" xfId="0" applyFont="1" applyFill="1" applyBorder="1" applyAlignment="1">
      <alignment vertical="center"/>
    </xf>
    <xf numFmtId="0" fontId="9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49" fontId="7" fillId="7" borderId="21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9" fontId="9" fillId="2" borderId="24" xfId="0" applyNumberFormat="1" applyFont="1" applyFill="1" applyBorder="1" applyAlignment="1"/>
    <xf numFmtId="49" fontId="7" fillId="7" borderId="25" xfId="0" applyNumberFormat="1" applyFont="1" applyFill="1" applyBorder="1" applyAlignment="1">
      <alignment vertical="center"/>
    </xf>
    <xf numFmtId="165" fontId="7" fillId="7" borderId="26" xfId="0" applyNumberFormat="1" applyFont="1" applyFill="1" applyBorder="1" applyAlignment="1">
      <alignment vertical="center"/>
    </xf>
    <xf numFmtId="9" fontId="7" fillId="7" borderId="27" xfId="0" applyNumberFormat="1" applyFont="1" applyFill="1" applyBorder="1" applyAlignment="1">
      <alignment vertical="center"/>
    </xf>
    <xf numFmtId="0" fontId="9" fillId="8" borderId="30" xfId="0" applyFont="1" applyFill="1" applyBorder="1" applyAlignment="1"/>
    <xf numFmtId="0" fontId="9" fillId="2" borderId="17" xfId="0" applyFont="1" applyFill="1" applyBorder="1" applyAlignment="1">
      <alignment vertical="center"/>
    </xf>
    <xf numFmtId="49" fontId="9" fillId="2" borderId="17" xfId="0" applyNumberFormat="1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/>
    <xf numFmtId="0" fontId="9" fillId="2" borderId="33" xfId="0" applyFont="1" applyFill="1" applyBorder="1" applyAlignment="1"/>
    <xf numFmtId="49" fontId="9" fillId="2" borderId="34" xfId="0" applyNumberFormat="1" applyFont="1" applyFill="1" applyBorder="1" applyAlignment="1">
      <alignment vertical="center"/>
    </xf>
    <xf numFmtId="0" fontId="9" fillId="2" borderId="35" xfId="0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0" fontId="9" fillId="2" borderId="37" xfId="0" applyFont="1" applyFill="1" applyBorder="1" applyAlignment="1"/>
    <xf numFmtId="0" fontId="9" fillId="2" borderId="38" xfId="0" applyFont="1" applyFill="1" applyBorder="1" applyAlignment="1"/>
    <xf numFmtId="0" fontId="7" fillId="6" borderId="17" xfId="0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1" fillId="2" borderId="17" xfId="0" applyNumberFormat="1" applyFont="1" applyFill="1" applyBorder="1" applyAlignment="1">
      <alignment horizontal="right" vertical="center"/>
    </xf>
    <xf numFmtId="0" fontId="9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0" xfId="0" applyNumberFormat="1" applyFont="1" applyFill="1" applyBorder="1" applyAlignment="1">
      <alignment vertical="center"/>
    </xf>
    <xf numFmtId="3" fontId="3" fillId="3" borderId="12" xfId="0" applyNumberFormat="1" applyFont="1" applyFill="1" applyBorder="1" applyAlignment="1">
      <alignment horizontal="center" vertical="center"/>
    </xf>
    <xf numFmtId="49" fontId="7" fillId="7" borderId="18" xfId="0" applyNumberFormat="1" applyFont="1" applyFill="1" applyBorder="1" applyAlignment="1">
      <alignment horizontal="center" vertical="center"/>
    </xf>
    <xf numFmtId="49" fontId="9" fillId="7" borderId="22" xfId="0" applyNumberFormat="1" applyFont="1" applyFill="1" applyBorder="1" applyAlignment="1">
      <alignment horizontal="center"/>
    </xf>
    <xf numFmtId="49" fontId="3" fillId="3" borderId="50" xfId="0" applyNumberFormat="1" applyFont="1" applyFill="1" applyBorder="1" applyAlignment="1">
      <alignment vertical="center"/>
    </xf>
    <xf numFmtId="0" fontId="3" fillId="3" borderId="50" xfId="0" applyFont="1" applyFill="1" applyBorder="1" applyAlignment="1">
      <alignment horizontal="center" vertical="center"/>
    </xf>
    <xf numFmtId="3" fontId="15" fillId="0" borderId="48" xfId="0" applyNumberFormat="1" applyFont="1" applyBorder="1" applyAlignment="1">
      <alignment horizontal="center"/>
    </xf>
    <xf numFmtId="3" fontId="15" fillId="0" borderId="48" xfId="0" applyNumberFormat="1" applyFont="1" applyBorder="1" applyAlignment="1">
      <alignment horizontal="left" vertical="center" wrapText="1"/>
    </xf>
    <xf numFmtId="3" fontId="15" fillId="0" borderId="48" xfId="0" applyNumberFormat="1" applyFont="1" applyFill="1" applyBorder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1" xfId="0" applyFont="1" applyFill="1" applyBorder="1" applyAlignment="1"/>
    <xf numFmtId="0" fontId="0" fillId="2" borderId="52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0" fontId="16" fillId="0" borderId="54" xfId="0" applyFont="1" applyBorder="1" applyAlignment="1">
      <alignment horizontal="left" wrapText="1"/>
    </xf>
    <xf numFmtId="0" fontId="16" fillId="0" borderId="54" xfId="0" applyFont="1" applyFill="1" applyBorder="1" applyAlignment="1">
      <alignment horizontal="left"/>
    </xf>
    <xf numFmtId="0" fontId="16" fillId="0" borderId="54" xfId="0" applyFont="1" applyBorder="1" applyAlignment="1">
      <alignment horizontal="left"/>
    </xf>
    <xf numFmtId="0" fontId="2" fillId="0" borderId="54" xfId="0" applyFont="1" applyBorder="1" applyAlignment="1">
      <alignment horizontal="left" vertical="center"/>
    </xf>
    <xf numFmtId="0" fontId="15" fillId="0" borderId="54" xfId="0" applyFont="1" applyFill="1" applyBorder="1" applyAlignment="1">
      <alignment horizontal="left" vertical="center"/>
    </xf>
    <xf numFmtId="166" fontId="2" fillId="0" borderId="54" xfId="0" applyNumberFormat="1" applyFont="1" applyBorder="1" applyAlignment="1">
      <alignment horizontal="left" vertical="center"/>
    </xf>
    <xf numFmtId="49" fontId="17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3" fontId="16" fillId="0" borderId="48" xfId="0" applyNumberFormat="1" applyFont="1" applyBorder="1" applyAlignment="1">
      <alignment horizontal="left"/>
    </xf>
    <xf numFmtId="17" fontId="16" fillId="0" borderId="48" xfId="0" applyNumberFormat="1" applyFont="1" applyBorder="1" applyAlignment="1">
      <alignment horizontal="left"/>
    </xf>
    <xf numFmtId="3" fontId="16" fillId="9" borderId="48" xfId="0" applyNumberFormat="1" applyFont="1" applyFill="1" applyBorder="1" applyAlignment="1">
      <alignment horizontal="left"/>
    </xf>
    <xf numFmtId="0" fontId="16" fillId="0" borderId="48" xfId="0" applyFont="1" applyBorder="1" applyAlignment="1">
      <alignment horizontal="left"/>
    </xf>
    <xf numFmtId="0" fontId="2" fillId="2" borderId="53" xfId="0" applyFont="1" applyFill="1" applyBorder="1" applyAlignment="1">
      <alignment wrapText="1"/>
    </xf>
    <xf numFmtId="14" fontId="2" fillId="2" borderId="53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right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/>
    </xf>
    <xf numFmtId="49" fontId="17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7" fillId="3" borderId="49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/>
    <xf numFmtId="3" fontId="2" fillId="2" borderId="9" xfId="0" applyNumberFormat="1" applyFont="1" applyFill="1" applyBorder="1" applyAlignment="1">
      <alignment horizontal="right"/>
    </xf>
    <xf numFmtId="49" fontId="17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7" fillId="3" borderId="12" xfId="0" applyNumberFormat="1" applyFont="1" applyFill="1" applyBorder="1" applyAlignment="1">
      <alignment horizontal="center" vertical="center"/>
    </xf>
    <xf numFmtId="49" fontId="17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3" fontId="2" fillId="2" borderId="15" xfId="0" applyNumberFormat="1" applyFont="1" applyFill="1" applyBorder="1" applyAlignment="1">
      <alignment horizontal="right"/>
    </xf>
    <xf numFmtId="49" fontId="17" fillId="3" borderId="10" xfId="0" applyNumberFormat="1" applyFont="1" applyFill="1" applyBorder="1" applyAlignment="1">
      <alignment horizontal="center" vertical="center"/>
    </xf>
    <xf numFmtId="49" fontId="17" fillId="3" borderId="10" xfId="0" applyNumberFormat="1" applyFont="1" applyFill="1" applyBorder="1" applyAlignment="1">
      <alignment horizontal="center" vertical="center" wrapText="1"/>
    </xf>
    <xf numFmtId="49" fontId="17" fillId="3" borderId="42" xfId="0" applyNumberFormat="1" applyFont="1" applyFill="1" applyBorder="1" applyAlignment="1">
      <alignment horizontal="center" vertical="center" wrapText="1"/>
    </xf>
    <xf numFmtId="49" fontId="17" fillId="3" borderId="42" xfId="0" applyNumberFormat="1" applyFont="1" applyFill="1" applyBorder="1" applyAlignment="1">
      <alignment horizontal="right" vertical="center" wrapText="1"/>
    </xf>
    <xf numFmtId="3" fontId="2" fillId="0" borderId="48" xfId="1" applyNumberFormat="1" applyFont="1" applyBorder="1" applyAlignment="1">
      <alignment horizontal="left"/>
    </xf>
    <xf numFmtId="3" fontId="2" fillId="0" borderId="48" xfId="1" applyNumberFormat="1" applyFont="1" applyBorder="1" applyAlignment="1">
      <alignment horizontal="center"/>
    </xf>
    <xf numFmtId="3" fontId="2" fillId="0" borderId="48" xfId="1" applyNumberFormat="1" applyFont="1" applyBorder="1" applyAlignment="1">
      <alignment horizontal="right"/>
    </xf>
    <xf numFmtId="3" fontId="15" fillId="0" borderId="48" xfId="1" applyNumberFormat="1" applyFont="1" applyBorder="1" applyAlignment="1">
      <alignment horizontal="right"/>
    </xf>
    <xf numFmtId="3" fontId="15" fillId="0" borderId="48" xfId="0" applyNumberFormat="1" applyFont="1" applyBorder="1" applyAlignment="1">
      <alignment wrapText="1"/>
    </xf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/>
    <xf numFmtId="0" fontId="2" fillId="2" borderId="44" xfId="0" applyFont="1" applyFill="1" applyBorder="1" applyAlignment="1"/>
    <xf numFmtId="0" fontId="2" fillId="2" borderId="44" xfId="0" applyFont="1" applyFill="1" applyBorder="1" applyAlignment="1">
      <alignment horizontal="center"/>
    </xf>
    <xf numFmtId="3" fontId="2" fillId="2" borderId="44" xfId="0" applyNumberFormat="1" applyFont="1" applyFill="1" applyBorder="1" applyAlignment="1"/>
    <xf numFmtId="3" fontId="2" fillId="2" borderId="44" xfId="0" applyNumberFormat="1" applyFont="1" applyFill="1" applyBorder="1" applyAlignment="1">
      <alignment horizontal="right"/>
    </xf>
    <xf numFmtId="49" fontId="17" fillId="3" borderId="42" xfId="0" applyNumberFormat="1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right"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3" fontId="2" fillId="2" borderId="20" xfId="0" applyNumberFormat="1" applyFont="1" applyFill="1" applyBorder="1" applyAlignment="1">
      <alignment horizontal="right"/>
    </xf>
    <xf numFmtId="168" fontId="15" fillId="0" borderId="48" xfId="0" applyNumberFormat="1" applyFont="1" applyBorder="1" applyAlignment="1">
      <alignment horizontal="right"/>
    </xf>
    <xf numFmtId="3" fontId="15" fillId="0" borderId="48" xfId="0" applyNumberFormat="1" applyFont="1" applyBorder="1" applyAlignment="1">
      <alignment horizontal="right"/>
    </xf>
    <xf numFmtId="0" fontId="3" fillId="3" borderId="50" xfId="0" applyFont="1" applyFill="1" applyBorder="1" applyAlignment="1">
      <alignment horizontal="right" vertical="center"/>
    </xf>
    <xf numFmtId="3" fontId="3" fillId="3" borderId="50" xfId="0" applyNumberFormat="1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168" fontId="2" fillId="0" borderId="48" xfId="1" applyNumberFormat="1" applyFont="1" applyBorder="1" applyAlignment="1">
      <alignment horizontal="right"/>
    </xf>
    <xf numFmtId="3" fontId="16" fillId="0" borderId="48" xfId="0" applyNumberFormat="1" applyFont="1" applyBorder="1" applyAlignment="1">
      <alignment horizontal="right"/>
    </xf>
    <xf numFmtId="0" fontId="3" fillId="3" borderId="41" xfId="0" applyFont="1" applyFill="1" applyBorder="1" applyAlignment="1">
      <alignment horizontal="right" vertical="center"/>
    </xf>
    <xf numFmtId="3" fontId="3" fillId="3" borderId="41" xfId="0" applyNumberFormat="1" applyFont="1" applyFill="1" applyBorder="1" applyAlignment="1">
      <alignment horizontal="right" vertical="center"/>
    </xf>
    <xf numFmtId="3" fontId="15" fillId="9" borderId="48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 vertical="center"/>
    </xf>
    <xf numFmtId="0" fontId="17" fillId="5" borderId="17" xfId="0" applyFont="1" applyFill="1" applyBorder="1" applyAlignment="1">
      <alignment vertical="center"/>
    </xf>
    <xf numFmtId="0" fontId="17" fillId="3" borderId="17" xfId="0" applyFont="1" applyFill="1" applyBorder="1" applyAlignment="1">
      <alignment vertical="center"/>
    </xf>
    <xf numFmtId="49" fontId="17" fillId="5" borderId="56" xfId="0" applyNumberFormat="1" applyFont="1" applyFill="1" applyBorder="1" applyAlignment="1">
      <alignment vertical="center"/>
    </xf>
    <xf numFmtId="0" fontId="17" fillId="5" borderId="57" xfId="0" applyFont="1" applyFill="1" applyBorder="1" applyAlignment="1">
      <alignment vertical="center"/>
    </xf>
    <xf numFmtId="164" fontId="17" fillId="5" borderId="58" xfId="0" applyNumberFormat="1" applyFont="1" applyFill="1" applyBorder="1" applyAlignment="1">
      <alignment vertical="center"/>
    </xf>
    <xf numFmtId="49" fontId="17" fillId="3" borderId="59" xfId="0" applyNumberFormat="1" applyFont="1" applyFill="1" applyBorder="1" applyAlignment="1">
      <alignment vertical="center"/>
    </xf>
    <xf numFmtId="164" fontId="17" fillId="3" borderId="60" xfId="0" applyNumberFormat="1" applyFont="1" applyFill="1" applyBorder="1" applyAlignment="1">
      <alignment vertical="center"/>
    </xf>
    <xf numFmtId="49" fontId="17" fillId="5" borderId="59" xfId="0" applyNumberFormat="1" applyFont="1" applyFill="1" applyBorder="1" applyAlignment="1">
      <alignment vertical="center"/>
    </xf>
    <xf numFmtId="164" fontId="17" fillId="5" borderId="60" xfId="0" applyNumberFormat="1" applyFont="1" applyFill="1" applyBorder="1" applyAlignment="1">
      <alignment vertical="center"/>
    </xf>
    <xf numFmtId="49" fontId="17" fillId="5" borderId="61" xfId="0" applyNumberFormat="1" applyFont="1" applyFill="1" applyBorder="1" applyAlignment="1">
      <alignment vertical="center"/>
    </xf>
    <xf numFmtId="0" fontId="17" fillId="5" borderId="62" xfId="0" applyFont="1" applyFill="1" applyBorder="1" applyAlignment="1">
      <alignment vertical="center"/>
    </xf>
    <xf numFmtId="164" fontId="17" fillId="5" borderId="63" xfId="0" applyNumberFormat="1" applyFont="1" applyFill="1" applyBorder="1" applyAlignment="1">
      <alignment vertical="center"/>
    </xf>
    <xf numFmtId="0" fontId="14" fillId="9" borderId="0" xfId="0" applyNumberFormat="1" applyFont="1" applyFill="1" applyAlignment="1"/>
    <xf numFmtId="49" fontId="19" fillId="7" borderId="39" xfId="0" applyNumberFormat="1" applyFont="1" applyFill="1" applyBorder="1" applyAlignment="1">
      <alignment vertical="center"/>
    </xf>
    <xf numFmtId="49" fontId="19" fillId="7" borderId="25" xfId="0" applyNumberFormat="1" applyFont="1" applyFill="1" applyBorder="1" applyAlignment="1">
      <alignment vertical="center"/>
    </xf>
    <xf numFmtId="0" fontId="20" fillId="9" borderId="0" xfId="0" applyNumberFormat="1" applyFont="1" applyFill="1" applyAlignment="1"/>
    <xf numFmtId="4" fontId="15" fillId="9" borderId="48" xfId="0" applyNumberFormat="1" applyFont="1" applyFill="1" applyBorder="1" applyAlignment="1">
      <alignment horizontal="center"/>
    </xf>
    <xf numFmtId="4" fontId="16" fillId="9" borderId="48" xfId="0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8" fillId="3" borderId="5" xfId="0" applyNumberFormat="1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49" fontId="19" fillId="8" borderId="45" xfId="0" applyNumberFormat="1" applyFont="1" applyFill="1" applyBorder="1" applyAlignment="1">
      <alignment horizontal="center" vertical="center"/>
    </xf>
    <xf numFmtId="49" fontId="19" fillId="8" borderId="46" xfId="0" applyNumberFormat="1" applyFont="1" applyFill="1" applyBorder="1" applyAlignment="1">
      <alignment horizontal="center" vertical="center"/>
    </xf>
    <xf numFmtId="49" fontId="19" fillId="8" borderId="47" xfId="0" applyNumberFormat="1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7" fillId="8" borderId="29" xfId="0" applyFont="1" applyFill="1" applyBorder="1" applyAlignment="1">
      <alignment vertical="center"/>
    </xf>
    <xf numFmtId="3" fontId="16" fillId="9" borderId="48" xfId="0" applyNumberFormat="1" applyFont="1" applyFill="1" applyBorder="1" applyAlignment="1">
      <alignment horizontal="right"/>
    </xf>
    <xf numFmtId="0" fontId="3" fillId="3" borderId="12" xfId="0" applyFont="1" applyFill="1" applyBorder="1" applyAlignment="1">
      <alignment horizontal="right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1019173</xdr:colOff>
      <xdr:row>0</xdr:row>
      <xdr:rowOff>161925</xdr:rowOff>
    </xdr:from>
    <xdr:to>
      <xdr:col>6</xdr:col>
      <xdr:colOff>1133474</xdr:colOff>
      <xdr:row>7</xdr:row>
      <xdr:rowOff>110335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3" y="161925"/>
          <a:ext cx="7543801" cy="12819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64" workbookViewId="0">
      <selection activeCell="G32" sqref="G32"/>
    </sheetView>
  </sheetViews>
  <sheetFormatPr baseColWidth="10" defaultColWidth="10.85546875" defaultRowHeight="11.25" customHeight="1" x14ac:dyDescent="0.25"/>
  <cols>
    <col min="1" max="1" width="15.42578125" style="1" customWidth="1"/>
    <col min="2" max="2" width="31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3" customWidth="1"/>
    <col min="8" max="25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38"/>
    </row>
    <row r="2" spans="1:8" ht="15" customHeight="1" x14ac:dyDescent="0.25">
      <c r="A2" s="2"/>
      <c r="B2" s="2"/>
      <c r="C2" s="2"/>
      <c r="D2" s="2"/>
      <c r="E2" s="2"/>
      <c r="F2" s="2"/>
      <c r="G2" s="38"/>
    </row>
    <row r="3" spans="1:8" ht="15" customHeight="1" x14ac:dyDescent="0.25">
      <c r="A3" s="2"/>
      <c r="B3" s="2"/>
      <c r="C3" s="2"/>
      <c r="D3" s="2"/>
      <c r="E3" s="2"/>
      <c r="F3" s="2"/>
      <c r="G3" s="38"/>
    </row>
    <row r="4" spans="1:8" ht="15" customHeight="1" x14ac:dyDescent="0.25">
      <c r="A4" s="2"/>
      <c r="B4" s="2"/>
      <c r="C4" s="2"/>
      <c r="D4" s="2"/>
      <c r="E4" s="2"/>
      <c r="F4" s="2"/>
      <c r="G4" s="38"/>
    </row>
    <row r="5" spans="1:8" ht="15" customHeight="1" x14ac:dyDescent="0.25">
      <c r="A5" s="2"/>
      <c r="B5" s="2"/>
      <c r="C5" s="2"/>
      <c r="D5" s="2"/>
      <c r="E5" s="2"/>
      <c r="F5" s="2"/>
      <c r="G5" s="38"/>
    </row>
    <row r="6" spans="1:8" ht="15" customHeight="1" x14ac:dyDescent="0.25">
      <c r="A6" s="2"/>
      <c r="B6" s="2"/>
      <c r="C6" s="2"/>
      <c r="D6" s="2"/>
      <c r="E6" s="2"/>
      <c r="F6" s="2"/>
      <c r="G6" s="38"/>
    </row>
    <row r="7" spans="1:8" ht="15" customHeight="1" x14ac:dyDescent="0.25">
      <c r="A7" s="2"/>
      <c r="B7" s="2"/>
      <c r="C7" s="2"/>
      <c r="D7" s="2"/>
      <c r="E7" s="2"/>
      <c r="F7" s="2"/>
      <c r="G7" s="38"/>
    </row>
    <row r="8" spans="1:8" ht="15" customHeight="1" x14ac:dyDescent="0.25">
      <c r="A8" s="2"/>
      <c r="B8" s="57"/>
      <c r="C8" s="57"/>
      <c r="D8" s="2"/>
      <c r="E8" s="3"/>
      <c r="F8" s="3"/>
      <c r="G8" s="39"/>
    </row>
    <row r="9" spans="1:8" ht="12.2" customHeight="1" x14ac:dyDescent="0.25">
      <c r="A9" s="56"/>
      <c r="B9" s="65" t="s">
        <v>0</v>
      </c>
      <c r="C9" s="59" t="s">
        <v>60</v>
      </c>
      <c r="D9" s="66"/>
      <c r="E9" s="155" t="s">
        <v>98</v>
      </c>
      <c r="F9" s="156"/>
      <c r="G9" s="67">
        <v>27.5</v>
      </c>
      <c r="H9" s="149"/>
    </row>
    <row r="10" spans="1:8" ht="18" customHeight="1" x14ac:dyDescent="0.25">
      <c r="A10" s="56"/>
      <c r="B10" s="58" t="s">
        <v>1</v>
      </c>
      <c r="C10" s="60" t="s">
        <v>61</v>
      </c>
      <c r="D10" s="66"/>
      <c r="E10" s="157" t="s">
        <v>2</v>
      </c>
      <c r="F10" s="158"/>
      <c r="G10" s="68" t="s">
        <v>63</v>
      </c>
    </row>
    <row r="11" spans="1:8" ht="18" customHeight="1" x14ac:dyDescent="0.25">
      <c r="A11" s="56"/>
      <c r="B11" s="58" t="s">
        <v>3</v>
      </c>
      <c r="C11" s="61" t="s">
        <v>62</v>
      </c>
      <c r="D11" s="66"/>
      <c r="E11" s="157" t="s">
        <v>102</v>
      </c>
      <c r="F11" s="158"/>
      <c r="G11" s="69">
        <v>100000</v>
      </c>
    </row>
    <row r="12" spans="1:8" ht="11.25" customHeight="1" x14ac:dyDescent="0.25">
      <c r="A12" s="56"/>
      <c r="B12" s="58" t="s">
        <v>4</v>
      </c>
      <c r="C12" s="62" t="s">
        <v>57</v>
      </c>
      <c r="D12" s="66"/>
      <c r="E12" s="54" t="s">
        <v>5</v>
      </c>
      <c r="F12" s="55"/>
      <c r="G12" s="69">
        <f>+G9*G11</f>
        <v>2750000</v>
      </c>
    </row>
    <row r="13" spans="1:8" ht="11.25" customHeight="1" x14ac:dyDescent="0.25">
      <c r="A13" s="56"/>
      <c r="B13" s="58" t="s">
        <v>6</v>
      </c>
      <c r="C13" s="63" t="s">
        <v>58</v>
      </c>
      <c r="D13" s="66"/>
      <c r="E13" s="157" t="s">
        <v>7</v>
      </c>
      <c r="F13" s="158"/>
      <c r="G13" s="70" t="s">
        <v>64</v>
      </c>
    </row>
    <row r="14" spans="1:8" ht="13.7" customHeight="1" x14ac:dyDescent="0.25">
      <c r="A14" s="56"/>
      <c r="B14" s="58" t="s">
        <v>8</v>
      </c>
      <c r="C14" s="63" t="s">
        <v>58</v>
      </c>
      <c r="D14" s="66"/>
      <c r="E14" s="157" t="s">
        <v>9</v>
      </c>
      <c r="F14" s="158"/>
      <c r="G14" s="68">
        <v>44986</v>
      </c>
    </row>
    <row r="15" spans="1:8" ht="25.5" customHeight="1" x14ac:dyDescent="0.25">
      <c r="A15" s="56"/>
      <c r="B15" s="58" t="s">
        <v>10</v>
      </c>
      <c r="C15" s="64">
        <v>44713</v>
      </c>
      <c r="D15" s="66"/>
      <c r="E15" s="159" t="s">
        <v>11</v>
      </c>
      <c r="F15" s="160"/>
      <c r="G15" s="70" t="s">
        <v>65</v>
      </c>
    </row>
    <row r="16" spans="1:8" ht="12.2" customHeight="1" x14ac:dyDescent="0.25">
      <c r="A16" s="2"/>
      <c r="B16" s="71"/>
      <c r="C16" s="72"/>
      <c r="D16" s="73"/>
      <c r="E16" s="74"/>
      <c r="F16" s="74"/>
      <c r="G16" s="75"/>
    </row>
    <row r="17" spans="1:7" ht="12.2" customHeight="1" x14ac:dyDescent="0.25">
      <c r="A17" s="5"/>
      <c r="B17" s="161" t="s">
        <v>12</v>
      </c>
      <c r="C17" s="162"/>
      <c r="D17" s="162"/>
      <c r="E17" s="162"/>
      <c r="F17" s="162"/>
      <c r="G17" s="162"/>
    </row>
    <row r="18" spans="1:7" ht="12.2" customHeight="1" x14ac:dyDescent="0.25">
      <c r="A18" s="2"/>
      <c r="B18" s="76"/>
      <c r="C18" s="77"/>
      <c r="D18" s="77"/>
      <c r="E18" s="77"/>
      <c r="F18" s="78"/>
      <c r="G18" s="79"/>
    </row>
    <row r="19" spans="1:7" ht="12.2" customHeight="1" x14ac:dyDescent="0.25">
      <c r="A19" s="4"/>
      <c r="B19" s="80" t="s">
        <v>13</v>
      </c>
      <c r="C19" s="81"/>
      <c r="D19" s="82"/>
      <c r="E19" s="82"/>
      <c r="F19" s="82"/>
      <c r="G19" s="83"/>
    </row>
    <row r="20" spans="1:7" ht="24" customHeight="1" x14ac:dyDescent="0.25">
      <c r="A20" s="5"/>
      <c r="B20" s="84" t="s">
        <v>14</v>
      </c>
      <c r="C20" s="84" t="s">
        <v>15</v>
      </c>
      <c r="D20" s="84" t="s">
        <v>16</v>
      </c>
      <c r="E20" s="84" t="s">
        <v>17</v>
      </c>
      <c r="F20" s="84" t="s">
        <v>18</v>
      </c>
      <c r="G20" s="84" t="s">
        <v>19</v>
      </c>
    </row>
    <row r="21" spans="1:7" ht="12.75" customHeight="1" x14ac:dyDescent="0.25">
      <c r="A21" s="13"/>
      <c r="B21" s="52" t="s">
        <v>66</v>
      </c>
      <c r="C21" s="51" t="s">
        <v>67</v>
      </c>
      <c r="D21" s="126">
        <v>1</v>
      </c>
      <c r="E21" s="127" t="s">
        <v>88</v>
      </c>
      <c r="F21" s="127">
        <v>15000</v>
      </c>
      <c r="G21" s="127">
        <f>D21*F21</f>
        <v>15000</v>
      </c>
    </row>
    <row r="22" spans="1:7" ht="12.75" customHeight="1" x14ac:dyDescent="0.25">
      <c r="A22" s="13"/>
      <c r="B22" s="52" t="s">
        <v>68</v>
      </c>
      <c r="C22" s="51" t="s">
        <v>67</v>
      </c>
      <c r="D22" s="126">
        <v>1</v>
      </c>
      <c r="E22" s="127" t="s">
        <v>89</v>
      </c>
      <c r="F22" s="127">
        <v>15000</v>
      </c>
      <c r="G22" s="127">
        <f t="shared" ref="G22:G24" si="0">D22*F22</f>
        <v>15000</v>
      </c>
    </row>
    <row r="23" spans="1:7" ht="12.75" customHeight="1" x14ac:dyDescent="0.25">
      <c r="A23" s="13"/>
      <c r="B23" s="52" t="s">
        <v>69</v>
      </c>
      <c r="C23" s="51" t="s">
        <v>67</v>
      </c>
      <c r="D23" s="126">
        <v>0.3</v>
      </c>
      <c r="E23" s="127" t="s">
        <v>90</v>
      </c>
      <c r="F23" s="127">
        <v>15000</v>
      </c>
      <c r="G23" s="127">
        <f t="shared" si="0"/>
        <v>4500</v>
      </c>
    </row>
    <row r="24" spans="1:7" ht="12.75" customHeight="1" x14ac:dyDescent="0.25">
      <c r="A24" s="13"/>
      <c r="B24" s="53" t="s">
        <v>70</v>
      </c>
      <c r="C24" s="51" t="s">
        <v>67</v>
      </c>
      <c r="D24" s="126">
        <v>2</v>
      </c>
      <c r="E24" s="127" t="s">
        <v>59</v>
      </c>
      <c r="F24" s="127">
        <v>15500</v>
      </c>
      <c r="G24" s="127">
        <f t="shared" si="0"/>
        <v>31000</v>
      </c>
    </row>
    <row r="25" spans="1:7" ht="12.75" customHeight="1" x14ac:dyDescent="0.25">
      <c r="A25" s="5"/>
      <c r="B25" s="49" t="s">
        <v>20</v>
      </c>
      <c r="C25" s="50"/>
      <c r="D25" s="128"/>
      <c r="E25" s="128"/>
      <c r="F25" s="128"/>
      <c r="G25" s="129">
        <f>SUM(G21:G24)</f>
        <v>65500</v>
      </c>
    </row>
    <row r="26" spans="1:7" ht="12.2" customHeight="1" x14ac:dyDescent="0.25">
      <c r="A26" s="2"/>
      <c r="B26" s="76"/>
      <c r="C26" s="78"/>
      <c r="D26" s="78"/>
      <c r="E26" s="78"/>
      <c r="F26" s="85"/>
      <c r="G26" s="86"/>
    </row>
    <row r="27" spans="1:7" ht="12.2" customHeight="1" x14ac:dyDescent="0.25">
      <c r="A27" s="4"/>
      <c r="B27" s="87" t="s">
        <v>21</v>
      </c>
      <c r="C27" s="88"/>
      <c r="D27" s="89"/>
      <c r="E27" s="89"/>
      <c r="F27" s="90"/>
      <c r="G27" s="91"/>
    </row>
    <row r="28" spans="1:7" ht="24" customHeight="1" x14ac:dyDescent="0.25">
      <c r="A28" s="4"/>
      <c r="B28" s="92" t="s">
        <v>14</v>
      </c>
      <c r="C28" s="93" t="s">
        <v>15</v>
      </c>
      <c r="D28" s="93" t="s">
        <v>16</v>
      </c>
      <c r="E28" s="92" t="s">
        <v>55</v>
      </c>
      <c r="F28" s="93" t="s">
        <v>18</v>
      </c>
      <c r="G28" s="92" t="s">
        <v>19</v>
      </c>
    </row>
    <row r="29" spans="1:7" ht="12.2" customHeight="1" x14ac:dyDescent="0.25">
      <c r="A29" s="4"/>
      <c r="B29" s="94"/>
      <c r="C29" s="95" t="s">
        <v>55</v>
      </c>
      <c r="D29" s="95" t="s">
        <v>55</v>
      </c>
      <c r="E29" s="95" t="s">
        <v>55</v>
      </c>
      <c r="F29" s="96" t="s">
        <v>55</v>
      </c>
      <c r="G29" s="97"/>
    </row>
    <row r="30" spans="1:7" ht="12.2" customHeight="1" x14ac:dyDescent="0.25">
      <c r="A30" s="4"/>
      <c r="B30" s="6" t="s">
        <v>22</v>
      </c>
      <c r="C30" s="7"/>
      <c r="D30" s="7"/>
      <c r="E30" s="7"/>
      <c r="F30" s="98"/>
      <c r="G30" s="46"/>
    </row>
    <row r="31" spans="1:7" ht="12.2" customHeight="1" x14ac:dyDescent="0.25">
      <c r="A31" s="2"/>
      <c r="B31" s="99"/>
      <c r="C31" s="100"/>
      <c r="D31" s="100"/>
      <c r="E31" s="100"/>
      <c r="F31" s="101"/>
      <c r="G31" s="102"/>
    </row>
    <row r="32" spans="1:7" ht="12.2" customHeight="1" x14ac:dyDescent="0.25">
      <c r="A32" s="4"/>
      <c r="B32" s="87" t="s">
        <v>23</v>
      </c>
      <c r="C32" s="88"/>
      <c r="D32" s="89"/>
      <c r="E32" s="89"/>
      <c r="F32" s="90"/>
      <c r="G32" s="91"/>
    </row>
    <row r="33" spans="1:14" ht="24" customHeight="1" x14ac:dyDescent="0.25">
      <c r="A33" s="4"/>
      <c r="B33" s="103" t="s">
        <v>14</v>
      </c>
      <c r="C33" s="103" t="s">
        <v>15</v>
      </c>
      <c r="D33" s="103" t="s">
        <v>16</v>
      </c>
      <c r="E33" s="103" t="s">
        <v>17</v>
      </c>
      <c r="F33" s="104" t="s">
        <v>18</v>
      </c>
      <c r="G33" s="103" t="s">
        <v>19</v>
      </c>
    </row>
    <row r="34" spans="1:14" ht="12.75" customHeight="1" x14ac:dyDescent="0.25">
      <c r="A34" s="5"/>
      <c r="B34" s="67" t="s">
        <v>71</v>
      </c>
      <c r="C34" s="51" t="s">
        <v>24</v>
      </c>
      <c r="D34" s="153">
        <v>0.18</v>
      </c>
      <c r="E34" s="135" t="s">
        <v>106</v>
      </c>
      <c r="F34" s="135">
        <v>300000</v>
      </c>
      <c r="G34" s="127">
        <f t="shared" ref="G34:G37" si="1">D34*F34</f>
        <v>54000</v>
      </c>
      <c r="H34" s="152"/>
      <c r="I34" s="152"/>
      <c r="J34" s="152"/>
      <c r="K34" s="152"/>
      <c r="L34" s="152"/>
      <c r="M34" s="152"/>
      <c r="N34" s="152"/>
    </row>
    <row r="35" spans="1:14" ht="12.75" customHeight="1" x14ac:dyDescent="0.25">
      <c r="A35" s="5"/>
      <c r="B35" s="67" t="s">
        <v>72</v>
      </c>
      <c r="C35" s="51" t="s">
        <v>24</v>
      </c>
      <c r="D35" s="154">
        <v>4.4999999999999998E-2</v>
      </c>
      <c r="E35" s="135" t="s">
        <v>91</v>
      </c>
      <c r="F35" s="135">
        <v>400000</v>
      </c>
      <c r="G35" s="127">
        <f t="shared" si="1"/>
        <v>18000</v>
      </c>
      <c r="H35" s="152"/>
      <c r="I35" s="152"/>
      <c r="J35" s="152"/>
      <c r="K35" s="152"/>
      <c r="L35" s="152"/>
      <c r="M35" s="152"/>
      <c r="N35" s="152"/>
    </row>
    <row r="36" spans="1:14" ht="12.75" customHeight="1" x14ac:dyDescent="0.25">
      <c r="A36" s="5"/>
      <c r="B36" s="67" t="s">
        <v>73</v>
      </c>
      <c r="C36" s="51" t="s">
        <v>24</v>
      </c>
      <c r="D36" s="154">
        <v>0.13</v>
      </c>
      <c r="E36" s="135" t="s">
        <v>107</v>
      </c>
      <c r="F36" s="135">
        <v>200000</v>
      </c>
      <c r="G36" s="127">
        <f t="shared" si="1"/>
        <v>26000</v>
      </c>
    </row>
    <row r="37" spans="1:14" ht="12.75" customHeight="1" x14ac:dyDescent="0.25">
      <c r="A37" s="5"/>
      <c r="B37" s="67" t="s">
        <v>74</v>
      </c>
      <c r="C37" s="51" t="s">
        <v>24</v>
      </c>
      <c r="D37" s="154">
        <v>0.27</v>
      </c>
      <c r="E37" s="168" t="s">
        <v>59</v>
      </c>
      <c r="F37" s="135">
        <v>400000</v>
      </c>
      <c r="G37" s="127">
        <f t="shared" si="1"/>
        <v>108000</v>
      </c>
    </row>
    <row r="38" spans="1:14" ht="12.75" customHeight="1" x14ac:dyDescent="0.25">
      <c r="A38" s="4"/>
      <c r="B38" s="6" t="s">
        <v>25</v>
      </c>
      <c r="C38" s="7"/>
      <c r="D38" s="7"/>
      <c r="E38" s="169"/>
      <c r="F38" s="169"/>
      <c r="G38" s="130">
        <f>SUM(G34:G37)</f>
        <v>206000</v>
      </c>
    </row>
    <row r="39" spans="1:14" ht="12.2" customHeight="1" x14ac:dyDescent="0.25">
      <c r="A39" s="2"/>
      <c r="B39" s="99"/>
      <c r="C39" s="100"/>
      <c r="D39" s="100"/>
      <c r="E39" s="100"/>
      <c r="F39" s="101"/>
      <c r="G39" s="102"/>
    </row>
    <row r="40" spans="1:14" ht="12.2" customHeight="1" x14ac:dyDescent="0.25">
      <c r="A40" s="4"/>
      <c r="B40" s="87" t="s">
        <v>26</v>
      </c>
      <c r="C40" s="88"/>
      <c r="D40" s="89"/>
      <c r="E40" s="89"/>
      <c r="F40" s="90"/>
      <c r="G40" s="91"/>
    </row>
    <row r="41" spans="1:14" ht="24" customHeight="1" x14ac:dyDescent="0.25">
      <c r="A41" s="4"/>
      <c r="B41" s="105" t="s">
        <v>27</v>
      </c>
      <c r="C41" s="105" t="s">
        <v>28</v>
      </c>
      <c r="D41" s="105" t="s">
        <v>29</v>
      </c>
      <c r="E41" s="105" t="s">
        <v>17</v>
      </c>
      <c r="F41" s="105" t="s">
        <v>18</v>
      </c>
      <c r="G41" s="106" t="s">
        <v>19</v>
      </c>
      <c r="K41" s="37"/>
    </row>
    <row r="42" spans="1:14" ht="12.75" customHeight="1" x14ac:dyDescent="0.25">
      <c r="A42" s="13"/>
      <c r="B42" s="107" t="s">
        <v>103</v>
      </c>
      <c r="C42" s="108" t="s">
        <v>56</v>
      </c>
      <c r="D42" s="109">
        <v>10</v>
      </c>
      <c r="E42" s="109" t="s">
        <v>91</v>
      </c>
      <c r="F42" s="109">
        <v>18000</v>
      </c>
      <c r="G42" s="110">
        <f>D42*F42</f>
        <v>180000</v>
      </c>
      <c r="K42" s="37"/>
    </row>
    <row r="43" spans="1:14" ht="12.75" customHeight="1" x14ac:dyDescent="0.25">
      <c r="A43" s="13"/>
      <c r="B43" s="107" t="s">
        <v>75</v>
      </c>
      <c r="C43" s="108" t="s">
        <v>56</v>
      </c>
      <c r="D43" s="109">
        <v>450</v>
      </c>
      <c r="E43" s="109" t="s">
        <v>92</v>
      </c>
      <c r="F43" s="109">
        <v>1480</v>
      </c>
      <c r="G43" s="110">
        <f>D43*F43</f>
        <v>666000</v>
      </c>
    </row>
    <row r="44" spans="1:14" ht="12.75" customHeight="1" x14ac:dyDescent="0.25">
      <c r="A44" s="13"/>
      <c r="B44" s="107" t="s">
        <v>76</v>
      </c>
      <c r="C44" s="108" t="s">
        <v>56</v>
      </c>
      <c r="D44" s="109">
        <v>300</v>
      </c>
      <c r="E44" s="109" t="s">
        <v>91</v>
      </c>
      <c r="F44" s="109">
        <v>1144</v>
      </c>
      <c r="G44" s="110">
        <f>D44*F44</f>
        <v>343200</v>
      </c>
    </row>
    <row r="45" spans="1:14" ht="12.75" customHeight="1" x14ac:dyDescent="0.25">
      <c r="A45" s="13"/>
      <c r="B45" s="107" t="s">
        <v>77</v>
      </c>
      <c r="C45" s="108" t="s">
        <v>56</v>
      </c>
      <c r="D45" s="109">
        <v>200</v>
      </c>
      <c r="E45" s="109" t="s">
        <v>92</v>
      </c>
      <c r="F45" s="109">
        <v>792</v>
      </c>
      <c r="G45" s="110">
        <f>D45*F45</f>
        <v>158400</v>
      </c>
    </row>
    <row r="46" spans="1:14" ht="12.75" customHeight="1" x14ac:dyDescent="0.25">
      <c r="A46" s="13"/>
      <c r="B46" s="107" t="s">
        <v>78</v>
      </c>
      <c r="C46" s="108" t="s">
        <v>56</v>
      </c>
      <c r="D46" s="109">
        <v>10</v>
      </c>
      <c r="E46" s="109" t="s">
        <v>91</v>
      </c>
      <c r="F46" s="109">
        <v>504</v>
      </c>
      <c r="G46" s="110">
        <f t="shared" ref="G46:G50" si="2">D46*F46</f>
        <v>5040</v>
      </c>
    </row>
    <row r="47" spans="1:14" ht="12.75" customHeight="1" x14ac:dyDescent="0.25">
      <c r="A47" s="13"/>
      <c r="B47" s="107" t="s">
        <v>79</v>
      </c>
      <c r="C47" s="108" t="s">
        <v>80</v>
      </c>
      <c r="D47" s="109">
        <v>3</v>
      </c>
      <c r="E47" s="109" t="s">
        <v>93</v>
      </c>
      <c r="F47" s="109">
        <v>15500</v>
      </c>
      <c r="G47" s="110">
        <f t="shared" si="2"/>
        <v>46500</v>
      </c>
    </row>
    <row r="48" spans="1:14" ht="12.75" customHeight="1" x14ac:dyDescent="0.25">
      <c r="A48" s="13"/>
      <c r="B48" s="107" t="s">
        <v>81</v>
      </c>
      <c r="C48" s="108" t="s">
        <v>56</v>
      </c>
      <c r="D48" s="109">
        <v>1</v>
      </c>
      <c r="E48" s="109" t="s">
        <v>91</v>
      </c>
      <c r="F48" s="109">
        <v>4500</v>
      </c>
      <c r="G48" s="110">
        <f t="shared" si="2"/>
        <v>4500</v>
      </c>
    </row>
    <row r="49" spans="1:9" ht="12.75" customHeight="1" x14ac:dyDescent="0.25">
      <c r="A49" s="13"/>
      <c r="B49" s="107" t="s">
        <v>82</v>
      </c>
      <c r="C49" s="108" t="s">
        <v>56</v>
      </c>
      <c r="D49" s="131">
        <v>7.5</v>
      </c>
      <c r="E49" s="109" t="s">
        <v>94</v>
      </c>
      <c r="F49" s="109">
        <v>40000</v>
      </c>
      <c r="G49" s="110">
        <f t="shared" si="2"/>
        <v>300000</v>
      </c>
    </row>
    <row r="50" spans="1:9" ht="12.75" customHeight="1" x14ac:dyDescent="0.25">
      <c r="A50" s="13"/>
      <c r="B50" s="107" t="s">
        <v>83</v>
      </c>
      <c r="C50" s="108" t="s">
        <v>80</v>
      </c>
      <c r="D50" s="131">
        <v>0.8</v>
      </c>
      <c r="E50" s="109" t="s">
        <v>95</v>
      </c>
      <c r="F50" s="109">
        <v>65000</v>
      </c>
      <c r="G50" s="110">
        <f t="shared" si="2"/>
        <v>52000</v>
      </c>
    </row>
    <row r="51" spans="1:9" ht="12.75" customHeight="1" x14ac:dyDescent="0.25">
      <c r="A51" s="13"/>
      <c r="B51" s="111" t="s">
        <v>104</v>
      </c>
      <c r="C51" s="51" t="s">
        <v>84</v>
      </c>
      <c r="D51" s="127">
        <v>156</v>
      </c>
      <c r="E51" s="127" t="s">
        <v>59</v>
      </c>
      <c r="F51" s="135">
        <v>160</v>
      </c>
      <c r="G51" s="132">
        <f>+D51*F51</f>
        <v>24960</v>
      </c>
    </row>
    <row r="52" spans="1:9" ht="13.7" customHeight="1" x14ac:dyDescent="0.25">
      <c r="A52" s="13"/>
      <c r="B52" s="112" t="s">
        <v>30</v>
      </c>
      <c r="C52" s="113"/>
      <c r="D52" s="133"/>
      <c r="E52" s="133"/>
      <c r="F52" s="133"/>
      <c r="G52" s="134">
        <f>SUM(G42:G51)</f>
        <v>1780600</v>
      </c>
    </row>
    <row r="53" spans="1:9" ht="12.2" customHeight="1" x14ac:dyDescent="0.25">
      <c r="A53" s="2"/>
      <c r="B53" s="114"/>
      <c r="C53" s="115"/>
      <c r="D53" s="115"/>
      <c r="E53" s="116"/>
      <c r="F53" s="117"/>
      <c r="G53" s="118"/>
    </row>
    <row r="54" spans="1:9" ht="12.2" customHeight="1" x14ac:dyDescent="0.25">
      <c r="A54" s="4"/>
      <c r="B54" s="87" t="s">
        <v>31</v>
      </c>
      <c r="C54" s="88"/>
      <c r="D54" s="89"/>
      <c r="E54" s="89"/>
      <c r="F54" s="90"/>
      <c r="G54" s="91"/>
    </row>
    <row r="55" spans="1:9" ht="24" customHeight="1" x14ac:dyDescent="0.25">
      <c r="A55" s="4"/>
      <c r="B55" s="119" t="s">
        <v>32</v>
      </c>
      <c r="C55" s="105" t="s">
        <v>28</v>
      </c>
      <c r="D55" s="105" t="s">
        <v>29</v>
      </c>
      <c r="E55" s="119" t="s">
        <v>17</v>
      </c>
      <c r="F55" s="105" t="s">
        <v>18</v>
      </c>
      <c r="G55" s="119" t="s">
        <v>19</v>
      </c>
    </row>
    <row r="56" spans="1:9" ht="16.5" customHeight="1" x14ac:dyDescent="0.25">
      <c r="A56" s="13"/>
      <c r="B56" s="111" t="s">
        <v>85</v>
      </c>
      <c r="C56" s="51" t="s">
        <v>86</v>
      </c>
      <c r="D56" s="127">
        <v>1</v>
      </c>
      <c r="E56" s="127" t="s">
        <v>96</v>
      </c>
      <c r="F56" s="135">
        <v>26500</v>
      </c>
      <c r="G56" s="132">
        <f>+D56*F56</f>
        <v>26500</v>
      </c>
    </row>
    <row r="57" spans="1:9" ht="16.5" customHeight="1" x14ac:dyDescent="0.25">
      <c r="A57" s="13"/>
      <c r="B57" s="111" t="s">
        <v>87</v>
      </c>
      <c r="C57" s="51" t="s">
        <v>56</v>
      </c>
      <c r="D57" s="127">
        <v>3900</v>
      </c>
      <c r="E57" s="127" t="s">
        <v>59</v>
      </c>
      <c r="F57" s="135">
        <v>20</v>
      </c>
      <c r="G57" s="132">
        <f t="shared" ref="G57" si="3">+D57*F57</f>
        <v>78000</v>
      </c>
    </row>
    <row r="58" spans="1:9" ht="13.7" customHeight="1" x14ac:dyDescent="0.25">
      <c r="A58" s="4"/>
      <c r="B58" s="120" t="s">
        <v>33</v>
      </c>
      <c r="C58" s="121"/>
      <c r="D58" s="122"/>
      <c r="E58" s="122"/>
      <c r="F58" s="122"/>
      <c r="G58" s="136">
        <f>SUM(G56:G57)</f>
        <v>104500</v>
      </c>
      <c r="I58" s="44"/>
    </row>
    <row r="59" spans="1:9" ht="12.2" customHeight="1" x14ac:dyDescent="0.25">
      <c r="A59" s="2"/>
      <c r="B59" s="123"/>
      <c r="C59" s="123"/>
      <c r="D59" s="123"/>
      <c r="E59" s="123"/>
      <c r="F59" s="124"/>
      <c r="G59" s="125"/>
    </row>
    <row r="60" spans="1:9" ht="12.2" customHeight="1" x14ac:dyDescent="0.25">
      <c r="A60" s="13"/>
      <c r="B60" s="139" t="s">
        <v>34</v>
      </c>
      <c r="C60" s="140"/>
      <c r="D60" s="140"/>
      <c r="E60" s="140"/>
      <c r="F60" s="140"/>
      <c r="G60" s="141">
        <f>G25+G30+G38+G52+G58</f>
        <v>2156600</v>
      </c>
    </row>
    <row r="61" spans="1:9" ht="12.2" customHeight="1" x14ac:dyDescent="0.25">
      <c r="A61" s="13"/>
      <c r="B61" s="142" t="s">
        <v>35</v>
      </c>
      <c r="C61" s="138"/>
      <c r="D61" s="138"/>
      <c r="E61" s="138"/>
      <c r="F61" s="138"/>
      <c r="G61" s="143">
        <f>G60*0.05</f>
        <v>107830</v>
      </c>
    </row>
    <row r="62" spans="1:9" ht="12.2" customHeight="1" x14ac:dyDescent="0.25">
      <c r="A62" s="13"/>
      <c r="B62" s="144" t="s">
        <v>36</v>
      </c>
      <c r="C62" s="137"/>
      <c r="D62" s="137"/>
      <c r="E62" s="137"/>
      <c r="F62" s="137"/>
      <c r="G62" s="145">
        <f>G61+G60</f>
        <v>2264430</v>
      </c>
    </row>
    <row r="63" spans="1:9" ht="12.2" customHeight="1" x14ac:dyDescent="0.25">
      <c r="A63" s="13"/>
      <c r="B63" s="142" t="s">
        <v>37</v>
      </c>
      <c r="C63" s="138"/>
      <c r="D63" s="138"/>
      <c r="E63" s="138"/>
      <c r="F63" s="138"/>
      <c r="G63" s="143">
        <f>G12</f>
        <v>2750000</v>
      </c>
    </row>
    <row r="64" spans="1:9" ht="12.2" customHeight="1" x14ac:dyDescent="0.25">
      <c r="A64" s="13"/>
      <c r="B64" s="146" t="s">
        <v>38</v>
      </c>
      <c r="C64" s="147"/>
      <c r="D64" s="147"/>
      <c r="E64" s="147"/>
      <c r="F64" s="147"/>
      <c r="G64" s="148">
        <f>G63-G62</f>
        <v>485570</v>
      </c>
    </row>
    <row r="65" spans="1:7" ht="12.2" customHeight="1" x14ac:dyDescent="0.25">
      <c r="A65" s="13"/>
      <c r="B65" s="14" t="s">
        <v>39</v>
      </c>
      <c r="C65" s="15"/>
      <c r="D65" s="15"/>
      <c r="E65" s="15"/>
      <c r="F65" s="15"/>
      <c r="G65" s="40"/>
    </row>
    <row r="66" spans="1:7" ht="12.75" customHeight="1" thickBot="1" x14ac:dyDescent="0.3">
      <c r="A66" s="13"/>
      <c r="B66" s="16"/>
      <c r="C66" s="15"/>
      <c r="D66" s="15"/>
      <c r="E66" s="15"/>
      <c r="F66" s="15"/>
      <c r="G66" s="40"/>
    </row>
    <row r="67" spans="1:7" ht="12.2" customHeight="1" x14ac:dyDescent="0.25">
      <c r="A67" s="13"/>
      <c r="B67" s="27" t="s">
        <v>40</v>
      </c>
      <c r="C67" s="28"/>
      <c r="D67" s="28"/>
      <c r="E67" s="28"/>
      <c r="F67" s="29"/>
      <c r="G67" s="40"/>
    </row>
    <row r="68" spans="1:7" ht="12.2" customHeight="1" x14ac:dyDescent="0.25">
      <c r="A68" s="13"/>
      <c r="B68" s="30" t="s">
        <v>41</v>
      </c>
      <c r="C68" s="12"/>
      <c r="D68" s="12"/>
      <c r="E68" s="12"/>
      <c r="F68" s="31"/>
      <c r="G68" s="40"/>
    </row>
    <row r="69" spans="1:7" ht="12.2" customHeight="1" x14ac:dyDescent="0.25">
      <c r="A69" s="13"/>
      <c r="B69" s="30" t="s">
        <v>42</v>
      </c>
      <c r="C69" s="12"/>
      <c r="D69" s="12"/>
      <c r="E69" s="12"/>
      <c r="F69" s="31"/>
      <c r="G69" s="40"/>
    </row>
    <row r="70" spans="1:7" ht="12.2" customHeight="1" x14ac:dyDescent="0.25">
      <c r="A70" s="13"/>
      <c r="B70" s="30" t="s">
        <v>43</v>
      </c>
      <c r="C70" s="12"/>
      <c r="D70" s="12"/>
      <c r="E70" s="12"/>
      <c r="F70" s="31"/>
      <c r="G70" s="40"/>
    </row>
    <row r="71" spans="1:7" ht="12.2" customHeight="1" x14ac:dyDescent="0.25">
      <c r="A71" s="13"/>
      <c r="B71" s="30" t="s">
        <v>44</v>
      </c>
      <c r="C71" s="12"/>
      <c r="D71" s="12"/>
      <c r="E71" s="12"/>
      <c r="F71" s="31"/>
      <c r="G71" s="40"/>
    </row>
    <row r="72" spans="1:7" ht="12.2" customHeight="1" x14ac:dyDescent="0.25">
      <c r="A72" s="13"/>
      <c r="B72" s="30" t="s">
        <v>45</v>
      </c>
      <c r="C72" s="12"/>
      <c r="D72" s="12"/>
      <c r="E72" s="12"/>
      <c r="F72" s="31"/>
      <c r="G72" s="40"/>
    </row>
    <row r="73" spans="1:7" ht="12.75" customHeight="1" thickBot="1" x14ac:dyDescent="0.3">
      <c r="A73" s="13"/>
      <c r="B73" s="32" t="s">
        <v>46</v>
      </c>
      <c r="C73" s="33"/>
      <c r="D73" s="33"/>
      <c r="E73" s="33"/>
      <c r="F73" s="34"/>
      <c r="G73" s="40"/>
    </row>
    <row r="74" spans="1:7" ht="12.75" customHeight="1" x14ac:dyDescent="0.25">
      <c r="A74" s="13"/>
      <c r="B74" s="25"/>
      <c r="C74" s="12"/>
      <c r="D74" s="12"/>
      <c r="E74" s="12"/>
      <c r="F74" s="12"/>
      <c r="G74" s="40"/>
    </row>
    <row r="75" spans="1:7" ht="15" customHeight="1" thickBot="1" x14ac:dyDescent="0.3">
      <c r="A75" s="13"/>
      <c r="B75" s="166" t="s">
        <v>47</v>
      </c>
      <c r="C75" s="167"/>
      <c r="D75" s="24"/>
      <c r="E75" s="8"/>
      <c r="F75" s="8"/>
      <c r="G75" s="40"/>
    </row>
    <row r="76" spans="1:7" ht="12.2" customHeight="1" x14ac:dyDescent="0.25">
      <c r="A76" s="13"/>
      <c r="B76" s="18" t="s">
        <v>32</v>
      </c>
      <c r="C76" s="47" t="s">
        <v>97</v>
      </c>
      <c r="D76" s="48" t="s">
        <v>48</v>
      </c>
      <c r="E76" s="8"/>
      <c r="F76" s="8"/>
      <c r="G76" s="40"/>
    </row>
    <row r="77" spans="1:7" ht="12.2" customHeight="1" x14ac:dyDescent="0.25">
      <c r="A77" s="13"/>
      <c r="B77" s="19" t="s">
        <v>49</v>
      </c>
      <c r="C77" s="9">
        <f>G25</f>
        <v>65500</v>
      </c>
      <c r="D77" s="20">
        <f>(C77/C83)</f>
        <v>2.8925601586271159E-2</v>
      </c>
      <c r="E77" s="8"/>
      <c r="F77" s="8"/>
      <c r="G77" s="40"/>
    </row>
    <row r="78" spans="1:7" ht="12.2" customHeight="1" x14ac:dyDescent="0.25">
      <c r="A78" s="13"/>
      <c r="B78" s="19" t="s">
        <v>50</v>
      </c>
      <c r="C78" s="9">
        <f>G30</f>
        <v>0</v>
      </c>
      <c r="D78" s="20">
        <v>0</v>
      </c>
      <c r="E78" s="8"/>
      <c r="F78" s="8"/>
      <c r="G78" s="40"/>
    </row>
    <row r="79" spans="1:7" ht="12.2" customHeight="1" x14ac:dyDescent="0.25">
      <c r="A79" s="13"/>
      <c r="B79" s="19" t="s">
        <v>51</v>
      </c>
      <c r="C79" s="9">
        <f>G38</f>
        <v>206000</v>
      </c>
      <c r="D79" s="20">
        <f>(C79/C83)</f>
        <v>9.0972121019417693E-2</v>
      </c>
      <c r="E79" s="8"/>
      <c r="F79" s="8"/>
      <c r="G79" s="40"/>
    </row>
    <row r="80" spans="1:7" ht="12.2" customHeight="1" x14ac:dyDescent="0.25">
      <c r="A80" s="13"/>
      <c r="B80" s="19" t="s">
        <v>27</v>
      </c>
      <c r="C80" s="9">
        <f>G52</f>
        <v>1780600</v>
      </c>
      <c r="D80" s="20">
        <f>(C80/C83)</f>
        <v>0.78633475090861715</v>
      </c>
      <c r="E80" s="8"/>
      <c r="F80" s="8"/>
      <c r="G80" s="40"/>
    </row>
    <row r="81" spans="1:7" ht="12.2" customHeight="1" x14ac:dyDescent="0.25">
      <c r="A81" s="13"/>
      <c r="B81" s="19" t="s">
        <v>52</v>
      </c>
      <c r="C81" s="10">
        <f>G58</f>
        <v>104500</v>
      </c>
      <c r="D81" s="20">
        <f>(C81/C83)</f>
        <v>4.6148478866646352E-2</v>
      </c>
      <c r="E81" s="11"/>
      <c r="F81" s="11"/>
      <c r="G81" s="40"/>
    </row>
    <row r="82" spans="1:7" ht="12.2" customHeight="1" x14ac:dyDescent="0.25">
      <c r="A82" s="13"/>
      <c r="B82" s="19" t="s">
        <v>53</v>
      </c>
      <c r="C82" s="10">
        <f>G61</f>
        <v>107830</v>
      </c>
      <c r="D82" s="20">
        <f>(C82/C83)</f>
        <v>4.7619047619047616E-2</v>
      </c>
      <c r="E82" s="11"/>
      <c r="F82" s="11"/>
      <c r="G82" s="40"/>
    </row>
    <row r="83" spans="1:7" ht="12.75" customHeight="1" thickBot="1" x14ac:dyDescent="0.3">
      <c r="A83" s="13"/>
      <c r="B83" s="21" t="s">
        <v>105</v>
      </c>
      <c r="C83" s="22">
        <f>SUM(C77:C82)</f>
        <v>2264430</v>
      </c>
      <c r="D83" s="23">
        <f>SUM(D77:D82)</f>
        <v>1</v>
      </c>
      <c r="E83" s="11"/>
      <c r="F83" s="11"/>
      <c r="G83" s="40"/>
    </row>
    <row r="84" spans="1:7" ht="12.2" customHeight="1" x14ac:dyDescent="0.25">
      <c r="A84" s="13"/>
      <c r="B84" s="16"/>
      <c r="C84" s="15"/>
      <c r="D84" s="15"/>
      <c r="E84" s="15"/>
      <c r="F84" s="15"/>
      <c r="G84" s="40"/>
    </row>
    <row r="85" spans="1:7" ht="12.75" customHeight="1" thickBot="1" x14ac:dyDescent="0.3">
      <c r="A85" s="13"/>
      <c r="B85" s="17"/>
      <c r="C85" s="15"/>
      <c r="D85" s="15"/>
      <c r="E85" s="15"/>
      <c r="F85" s="15"/>
      <c r="G85" s="40"/>
    </row>
    <row r="86" spans="1:7" ht="12.2" customHeight="1" thickBot="1" x14ac:dyDescent="0.3">
      <c r="A86" s="13"/>
      <c r="B86" s="163" t="s">
        <v>99</v>
      </c>
      <c r="C86" s="164"/>
      <c r="D86" s="164"/>
      <c r="E86" s="165"/>
      <c r="F86" s="11"/>
      <c r="G86" s="40"/>
    </row>
    <row r="87" spans="1:7" ht="12.2" customHeight="1" x14ac:dyDescent="0.25">
      <c r="A87" s="13"/>
      <c r="B87" s="150" t="s">
        <v>100</v>
      </c>
      <c r="C87" s="45">
        <v>26</v>
      </c>
      <c r="D87" s="45">
        <f>G9</f>
        <v>27.5</v>
      </c>
      <c r="E87" s="45">
        <v>30</v>
      </c>
      <c r="F87" s="35"/>
      <c r="G87" s="41"/>
    </row>
    <row r="88" spans="1:7" ht="12.75" customHeight="1" thickBot="1" x14ac:dyDescent="0.3">
      <c r="A88" s="13"/>
      <c r="B88" s="151" t="s">
        <v>101</v>
      </c>
      <c r="C88" s="22">
        <f>(G62/C87)</f>
        <v>87093.461538461532</v>
      </c>
      <c r="D88" s="22">
        <f>(G62/D87)</f>
        <v>82342.909090909088</v>
      </c>
      <c r="E88" s="36">
        <f>(G62/E87)</f>
        <v>75481</v>
      </c>
      <c r="F88" s="35"/>
      <c r="G88" s="41"/>
    </row>
    <row r="89" spans="1:7" ht="15.6" customHeight="1" x14ac:dyDescent="0.25">
      <c r="A89" s="13"/>
      <c r="B89" s="26" t="s">
        <v>54</v>
      </c>
      <c r="C89" s="12"/>
      <c r="D89" s="12"/>
      <c r="E89" s="12"/>
      <c r="F89" s="12"/>
      <c r="G89" s="42"/>
    </row>
  </sheetData>
  <mergeCells count="9">
    <mergeCell ref="E9:F9"/>
    <mergeCell ref="E14:F14"/>
    <mergeCell ref="E15:F15"/>
    <mergeCell ref="B17:G17"/>
    <mergeCell ref="B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Quinua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2022-07-05T18:11:05Z</dcterms:modified>
</cp:coreProperties>
</file>