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5" documentId="8_{AE45CB4C-2374-4A10-89EF-61A1028F48B7}" xr6:coauthVersionLast="47" xr6:coauthVersionMax="47" xr10:uidLastSave="{14D2F849-8BDA-42AB-BD9A-5B5F62BAFF0F}"/>
  <bookViews>
    <workbookView xWindow="-108" yWindow="-108" windowWidth="23256" windowHeight="12456" xr2:uid="{00000000-000D-0000-FFFF-FFFF00000000}"/>
  </bookViews>
  <sheets>
    <sheet name="Repol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52" i="1"/>
  <c r="F49" i="1"/>
  <c r="F48" i="1"/>
  <c r="G27" i="1"/>
  <c r="G26" i="1"/>
  <c r="G25" i="1"/>
  <c r="G24" i="1"/>
  <c r="G23" i="1"/>
  <c r="G22" i="1"/>
  <c r="G21" i="1"/>
  <c r="G12" i="1"/>
  <c r="G63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59" i="1" l="1"/>
  <c r="G64" i="1" l="1"/>
  <c r="G38" i="1" l="1"/>
  <c r="G39" i="1"/>
  <c r="G40" i="1"/>
  <c r="G37" i="1"/>
  <c r="G28" i="1" l="1"/>
  <c r="G41" i="1" l="1"/>
  <c r="C87" i="1" l="1"/>
  <c r="C85" i="1"/>
  <c r="G69" i="1"/>
  <c r="C83" i="1" l="1"/>
  <c r="C86" i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<sst xmlns="http://schemas.openxmlformats.org/spreadsheetml/2006/main" count="165" uniqueCount="115">
  <si>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</si>
  <si>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</si>
  <si>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</si>
  <si>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</si>
  <si>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</si>
  <si>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</si>
  <si>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</si>
  <si>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</si>
  <si>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</si>
  <si>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</si>
  <si>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</si>
  <si>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</si>
  <si>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</si>
  <si>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</si>
  <si>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</si>
  <si>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</si>
  <si>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</si>
  <si>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</si>
  <si>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</si>
  <si>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</si>
  <si>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</si>
  <si>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</si>
  <si>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</si>
  <si>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</si>
  <si>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</si>
  <si>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</si>
  <si>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</si>
  <si>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</si>
  <si>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</si>
  <si>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</si>
  <si>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</si>
  <si>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</si>
  <si>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</si>
  <si>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</si>
  <si>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</si>
  <si>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</si>
  <si>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</si>
  <si>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</si>
  <si>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</si>
  <si>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</si>
  <si>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</si>
  <si>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</si>
  <si>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</si>
  <si>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</si>
  <si>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</si>
  <si>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</si>
  <si>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</si>
  <si>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</si>
  <si>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</si>
  <si>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</si>
  <si>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</si>
  <si>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</si>
  <si>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</si>
  <si>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</si>
  <si>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</si>
  <si>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</si>
  <si>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</si>
  <si>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</si>
  <si>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</si>
  <si>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</si>
  <si>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</si>
  <si>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</si>
  <si>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</si>
  <si>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</si>
  <si>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</si>
  <si>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septiembre- octubre</t>
  </si>
  <si>
    <t>Arica Y Parinacota</t>
  </si>
  <si>
    <t xml:space="preserve">Arica  </t>
  </si>
  <si>
    <t>marzo</t>
  </si>
  <si>
    <t>u</t>
  </si>
  <si>
    <t>RENDIMIENTO (Kg/Há.)</t>
  </si>
  <si>
    <t>PRECIO ESPERADO ($/kg)</t>
  </si>
  <si>
    <t>Costo unitario ($/kilos) (*)</t>
  </si>
  <si>
    <t>Aplicación de fertilizantes</t>
  </si>
  <si>
    <t>Nitrato de Potasio</t>
  </si>
  <si>
    <t>Superfosfato Triple</t>
  </si>
  <si>
    <t>Materia orgánica (guano)</t>
  </si>
  <si>
    <t>abril-octubre</t>
  </si>
  <si>
    <t>febrero-marzo</t>
  </si>
  <si>
    <t>Aplicación materia orgánica</t>
  </si>
  <si>
    <t>Aplicación agroquímicos</t>
  </si>
  <si>
    <t>abril-mayo</t>
  </si>
  <si>
    <t>abril 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</si>
  <si>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</si>
  <si>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</si>
  <si>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</si>
  <si>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</si>
  <si>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</si>
  <si>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</si>
  <si>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</si>
  <si>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</si>
  <si>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</si>
  <si>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>Sulfato de potasio</t>
  </si>
  <si>
    <t xml:space="preserve">u </t>
  </si>
  <si>
    <t>$/ha</t>
  </si>
  <si>
    <t>marzo-septiembre</t>
  </si>
  <si>
    <t>Cinta de riego</t>
  </si>
  <si>
    <t>Alto</t>
  </si>
  <si>
    <t>Tractor/Rotovador</t>
  </si>
  <si>
    <t>Almácigo y trasplante</t>
  </si>
  <si>
    <t>Fosfato monoamónico</t>
  </si>
  <si>
    <t>Cosecha, selección y embalaje</t>
  </si>
  <si>
    <t>mayo</t>
  </si>
  <si>
    <t>septiembre-octubre</t>
  </si>
  <si>
    <t xml:space="preserve">mayo </t>
  </si>
  <si>
    <t>Dimetoato 40%ec (I)</t>
  </si>
  <si>
    <t>Selecron 720EC (I)</t>
  </si>
  <si>
    <t>mayo-septiembre</t>
  </si>
  <si>
    <t>semillas ( env. 25 kg u)</t>
  </si>
  <si>
    <t>abril.mayo</t>
  </si>
  <si>
    <t>REPOLLO</t>
  </si>
  <si>
    <t>Rinda</t>
  </si>
  <si>
    <t>Azapa- Chaca-Lluta- P concordia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</si>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</sst>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7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3" fontId="1" fillId="2" borderId="57" xfId="0" applyNumberFormat="1" applyFont="1" applyFill="1" applyBorder="1" applyAlignment="1">
      <alignment horizontal="right"/>
    </xf>
    <xf numFmtId="0" fontId="1" fillId="10" borderId="57" xfId="0" applyFont="1" applyFill="1" applyBorder="1" applyAlignment="1">
      <alignment horizontal="right"/>
    </xf>
    <xf numFmtId="3" fontId="1" fillId="10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/>
    </xf>
    <xf numFmtId="0" fontId="5" fillId="0" borderId="57" xfId="0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3" fontId="1" fillId="2" borderId="5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0" fontId="5" fillId="0" borderId="61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1" customFormat="1" ht="12" customHeight="1" x14ac:dyDescent="0.3">
      <c r="A9" s="19"/>
      <c r="B9" s="5" t="s">
        <v>0</v>
      </c>
      <c r="C9" s="105" t="s">
        <v>110</v>
      </c>
      <c r="D9" s="7"/>
      <c r="E9" s="152" t="s">
        <v>70</v>
      </c>
      <c r="F9" s="153"/>
      <c r="G9" s="110">
        <v>20000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21" customFormat="1" ht="26.25" customHeight="1" x14ac:dyDescent="0.3">
      <c r="A10" s="19"/>
      <c r="B10" s="8" t="s">
        <v>1</v>
      </c>
      <c r="C10" s="106" t="s">
        <v>111</v>
      </c>
      <c r="D10" s="7"/>
      <c r="E10" s="154" t="s">
        <v>2</v>
      </c>
      <c r="F10" s="155"/>
      <c r="G10" s="105" t="s">
        <v>113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21" customFormat="1" ht="18" customHeight="1" x14ac:dyDescent="0.3">
      <c r="A11" s="19"/>
      <c r="B11" s="8" t="s">
        <v>3</v>
      </c>
      <c r="C11" s="105" t="s">
        <v>97</v>
      </c>
      <c r="D11" s="7"/>
      <c r="E11" s="154" t="s">
        <v>71</v>
      </c>
      <c r="F11" s="155"/>
      <c r="G11" s="136">
        <v>650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21" customFormat="1" ht="11.25" customHeight="1" x14ac:dyDescent="0.3">
      <c r="A12" s="19"/>
      <c r="B12" s="8" t="s">
        <v>4</v>
      </c>
      <c r="C12" s="106" t="s">
        <v>66</v>
      </c>
      <c r="D12" s="7"/>
      <c r="E12" s="108" t="s">
        <v>5</v>
      </c>
      <c r="F12" s="145"/>
      <c r="G12" s="109">
        <f>(G9*G11)</f>
        <v>13000000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21" customFormat="1" ht="11.25" customHeight="1" x14ac:dyDescent="0.3">
      <c r="A13" s="19"/>
      <c r="B13" s="8" t="s">
        <v>6</v>
      </c>
      <c r="C13" s="105" t="s">
        <v>67</v>
      </c>
      <c r="D13" s="7"/>
      <c r="E13" s="154" t="s">
        <v>7</v>
      </c>
      <c r="F13" s="155"/>
      <c r="G13" s="105" t="s"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21" customFormat="1" ht="13.5" customHeight="1" x14ac:dyDescent="0.3">
      <c r="A14" s="19"/>
      <c r="B14" s="8" t="s">
        <v>8</v>
      </c>
      <c r="C14" s="105" t="s">
        <v>112</v>
      </c>
      <c r="D14" s="7"/>
      <c r="E14" s="154" t="s">
        <v>9</v>
      </c>
      <c r="F14" s="155"/>
      <c r="G14" s="105" t="s">
        <v>65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21" customFormat="1" ht="25.5" customHeight="1" x14ac:dyDescent="0.3">
      <c r="A15" s="19"/>
      <c r="B15" s="8" t="s">
        <v>10</v>
      </c>
      <c r="C15" s="107">
        <v>44726</v>
      </c>
      <c r="D15" s="7"/>
      <c r="E15" s="156" t="s">
        <v>11</v>
      </c>
      <c r="F15" s="157"/>
      <c r="G15" s="106" t="s">
        <v>61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21" customFormat="1" ht="12" customHeight="1" x14ac:dyDescent="0.3">
      <c r="A16" s="22"/>
      <c r="B16" s="23"/>
      <c r="C16" s="24"/>
      <c r="D16" s="25"/>
      <c r="E16" s="26"/>
      <c r="F16" s="26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21" customFormat="1" ht="12" customHeight="1" x14ac:dyDescent="0.3">
      <c r="A17" s="28"/>
      <c r="B17" s="158" t="s">
        <v>12</v>
      </c>
      <c r="C17" s="159"/>
      <c r="D17" s="159"/>
      <c r="E17" s="159"/>
      <c r="F17" s="159"/>
      <c r="G17" s="15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21" customFormat="1" ht="12" customHeight="1" x14ac:dyDescent="0.3">
      <c r="A18" s="22"/>
      <c r="B18" s="29"/>
      <c r="C18" s="30"/>
      <c r="D18" s="30"/>
      <c r="E18" s="30"/>
      <c r="F18" s="30"/>
      <c r="G18" s="3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21" customFormat="1" ht="12" customHeight="1" x14ac:dyDescent="0.3">
      <c r="A19" s="19"/>
      <c r="B19" s="31" t="s">
        <v>13</v>
      </c>
      <c r="C19" s="32"/>
      <c r="D19" s="25"/>
      <c r="E19" s="25"/>
      <c r="F19" s="25"/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21" customFormat="1" ht="24" customHeight="1" x14ac:dyDescent="0.3">
      <c r="A20" s="28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21" customFormat="1" ht="12.75" customHeight="1" x14ac:dyDescent="0.3">
      <c r="A21" s="28"/>
      <c r="B21" s="10" t="s">
        <v>62</v>
      </c>
      <c r="C21" s="106" t="s">
        <v>20</v>
      </c>
      <c r="D21" s="116">
        <v>8</v>
      </c>
      <c r="E21" s="139" t="s">
        <v>68</v>
      </c>
      <c r="F21" s="109">
        <v>35000</v>
      </c>
      <c r="G21" s="109">
        <f t="shared" ref="G21:G27" si="0">(D21*F21)</f>
        <v>280000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  <row r="22" spans="1:255" s="21" customFormat="1" ht="12.75" customHeight="1" x14ac:dyDescent="0.3">
      <c r="A22" s="28"/>
      <c r="B22" s="10" t="s">
        <v>99</v>
      </c>
      <c r="C22" s="106" t="s">
        <v>20</v>
      </c>
      <c r="D22" s="116">
        <v>1</v>
      </c>
      <c r="E22" s="139" t="s">
        <v>82</v>
      </c>
      <c r="F22" s="109">
        <v>35000</v>
      </c>
      <c r="G22" s="109">
        <f t="shared" si="0"/>
        <v>35000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</row>
    <row r="23" spans="1:255" s="21" customFormat="1" ht="12.75" customHeight="1" x14ac:dyDescent="0.3">
      <c r="A23" s="28"/>
      <c r="B23" s="10" t="s">
        <v>91</v>
      </c>
      <c r="C23" s="106" t="s">
        <v>20</v>
      </c>
      <c r="D23" s="116">
        <v>6</v>
      </c>
      <c r="E23" s="139" t="s">
        <v>77</v>
      </c>
      <c r="F23" s="109">
        <v>35000</v>
      </c>
      <c r="G23" s="109">
        <f t="shared" si="0"/>
        <v>210000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s="21" customFormat="1" ht="12.75" customHeight="1" x14ac:dyDescent="0.3">
      <c r="A24" s="28"/>
      <c r="B24" s="10" t="s">
        <v>79</v>
      </c>
      <c r="C24" s="106" t="s">
        <v>20</v>
      </c>
      <c r="D24" s="116">
        <v>4</v>
      </c>
      <c r="E24" s="139" t="s">
        <v>68</v>
      </c>
      <c r="F24" s="109">
        <v>35000</v>
      </c>
      <c r="G24" s="109">
        <f t="shared" si="0"/>
        <v>140000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</row>
    <row r="25" spans="1:255" s="21" customFormat="1" ht="12.75" customHeight="1" x14ac:dyDescent="0.3">
      <c r="A25" s="28"/>
      <c r="B25" s="10" t="s">
        <v>73</v>
      </c>
      <c r="C25" s="106" t="s">
        <v>20</v>
      </c>
      <c r="D25" s="116">
        <v>4</v>
      </c>
      <c r="E25" s="139" t="s">
        <v>95</v>
      </c>
      <c r="F25" s="109">
        <v>35000</v>
      </c>
      <c r="G25" s="109">
        <f t="shared" si="0"/>
        <v>140000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21" customFormat="1" ht="12.75" customHeight="1" x14ac:dyDescent="0.3">
      <c r="A26" s="28"/>
      <c r="B26" s="10" t="s">
        <v>80</v>
      </c>
      <c r="C26" s="106" t="s">
        <v>20</v>
      </c>
      <c r="D26" s="116">
        <v>8</v>
      </c>
      <c r="E26" s="139" t="s">
        <v>95</v>
      </c>
      <c r="F26" s="109">
        <v>35000</v>
      </c>
      <c r="G26" s="109">
        <f t="shared" si="0"/>
        <v>280000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</row>
    <row r="27" spans="1:255" s="21" customFormat="1" ht="12.75" customHeight="1" x14ac:dyDescent="0.3">
      <c r="A27" s="28"/>
      <c r="B27" s="10" t="s">
        <v>101</v>
      </c>
      <c r="C27" s="106" t="s">
        <v>20</v>
      </c>
      <c r="D27" s="116">
        <v>15</v>
      </c>
      <c r="E27" s="139" t="s">
        <v>103</v>
      </c>
      <c r="F27" s="109">
        <v>35000</v>
      </c>
      <c r="G27" s="109">
        <f t="shared" si="0"/>
        <v>525000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</row>
    <row r="28" spans="1:255" s="21" customFormat="1" ht="12.75" customHeight="1" x14ac:dyDescent="0.3">
      <c r="A28" s="28"/>
      <c r="B28" s="34" t="s">
        <v>21</v>
      </c>
      <c r="C28" s="102"/>
      <c r="D28" s="102"/>
      <c r="E28" s="102"/>
      <c r="F28" s="102"/>
      <c r="G28" s="103">
        <f>SUM(G21:G27)</f>
        <v>1610000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</row>
    <row r="29" spans="1:255" s="21" customFormat="1" ht="12" customHeight="1" x14ac:dyDescent="0.3">
      <c r="A29" s="22"/>
      <c r="B29" s="29"/>
      <c r="C29" s="30"/>
      <c r="D29" s="30"/>
      <c r="E29" s="30"/>
      <c r="F29" s="35"/>
      <c r="G29" s="3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21" customFormat="1" ht="12" customHeight="1" x14ac:dyDescent="0.3">
      <c r="A30" s="19"/>
      <c r="B30" s="36" t="s">
        <v>22</v>
      </c>
      <c r="C30" s="37"/>
      <c r="D30" s="38"/>
      <c r="E30" s="38"/>
      <c r="F30" s="38"/>
      <c r="G30" s="38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21" customFormat="1" ht="24" customHeight="1" x14ac:dyDescent="0.3">
      <c r="A31" s="19"/>
      <c r="B31" s="39" t="s">
        <v>14</v>
      </c>
      <c r="C31" s="40" t="s">
        <v>15</v>
      </c>
      <c r="D31" s="40" t="s">
        <v>16</v>
      </c>
      <c r="E31" s="39" t="s">
        <v>17</v>
      </c>
      <c r="F31" s="40" t="s">
        <v>18</v>
      </c>
      <c r="G31" s="39" t="s">
        <v>19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21" customFormat="1" ht="12" customHeight="1" x14ac:dyDescent="0.3">
      <c r="A32" s="19"/>
      <c r="B32" s="41"/>
      <c r="C32" s="41"/>
      <c r="D32" s="41"/>
      <c r="E32" s="41"/>
      <c r="F32" s="41"/>
      <c r="G32" s="4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</row>
    <row r="33" spans="1:255" s="21" customFormat="1" ht="12" customHeight="1" x14ac:dyDescent="0.3">
      <c r="A33" s="19"/>
      <c r="B33" s="42" t="s">
        <v>23</v>
      </c>
      <c r="C33" s="43"/>
      <c r="D33" s="43"/>
      <c r="E33" s="43"/>
      <c r="F33" s="43"/>
      <c r="G33" s="4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</row>
    <row r="34" spans="1:255" s="21" customFormat="1" ht="12" customHeight="1" x14ac:dyDescent="0.3">
      <c r="A34" s="22"/>
      <c r="B34" s="44"/>
      <c r="C34" s="45"/>
      <c r="D34" s="45"/>
      <c r="E34" s="45"/>
      <c r="F34" s="46"/>
      <c r="G34" s="46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</row>
    <row r="35" spans="1:255" s="21" customFormat="1" ht="12" customHeight="1" x14ac:dyDescent="0.3">
      <c r="A35" s="19"/>
      <c r="B35" s="36" t="s">
        <v>24</v>
      </c>
      <c r="C35" s="37"/>
      <c r="D35" s="38"/>
      <c r="E35" s="38"/>
      <c r="F35" s="38"/>
      <c r="G35" s="38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s="21" customFormat="1" ht="24" customHeight="1" x14ac:dyDescent="0.3">
      <c r="A36" s="19"/>
      <c r="B36" s="50" t="s">
        <v>14</v>
      </c>
      <c r="C36" s="50" t="s">
        <v>15</v>
      </c>
      <c r="D36" s="50" t="s">
        <v>16</v>
      </c>
      <c r="E36" s="50" t="s">
        <v>17</v>
      </c>
      <c r="F36" s="51" t="s">
        <v>18</v>
      </c>
      <c r="G36" s="50" t="s">
        <v>19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</row>
    <row r="37" spans="1:255" s="21" customFormat="1" ht="13.8" x14ac:dyDescent="0.3">
      <c r="A37" s="47"/>
      <c r="B37" s="130" t="s">
        <v>86</v>
      </c>
      <c r="C37" s="126" t="s">
        <v>83</v>
      </c>
      <c r="D37" s="127">
        <v>5</v>
      </c>
      <c r="E37" s="106" t="s">
        <v>78</v>
      </c>
      <c r="F37" s="128">
        <v>40000</v>
      </c>
      <c r="G37" s="128">
        <f>D37*F37</f>
        <v>200000</v>
      </c>
      <c r="H37" s="20"/>
      <c r="I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</row>
    <row r="38" spans="1:255" s="21" customFormat="1" ht="13.8" x14ac:dyDescent="0.3">
      <c r="A38" s="47"/>
      <c r="B38" s="132" t="s">
        <v>98</v>
      </c>
      <c r="C38" s="126" t="s">
        <v>83</v>
      </c>
      <c r="D38" s="116">
        <v>5</v>
      </c>
      <c r="E38" s="106" t="s">
        <v>78</v>
      </c>
      <c r="F38" s="128">
        <v>40000</v>
      </c>
      <c r="G38" s="128">
        <f t="shared" ref="G38:G40" si="1">D38*F38</f>
        <v>200000</v>
      </c>
      <c r="H38" s="20"/>
      <c r="I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</row>
    <row r="39" spans="1:255" s="21" customFormat="1" ht="13.8" x14ac:dyDescent="0.3">
      <c r="A39" s="47"/>
      <c r="B39" s="130" t="s">
        <v>87</v>
      </c>
      <c r="C39" s="126" t="s">
        <v>83</v>
      </c>
      <c r="D39" s="127">
        <v>2</v>
      </c>
      <c r="E39" s="106" t="s">
        <v>78</v>
      </c>
      <c r="F39" s="128">
        <v>40000</v>
      </c>
      <c r="G39" s="128">
        <f t="shared" si="1"/>
        <v>80000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</row>
    <row r="40" spans="1:255" s="21" customFormat="1" ht="13.8" x14ac:dyDescent="0.3">
      <c r="A40" s="47"/>
      <c r="B40" s="131" t="s">
        <v>88</v>
      </c>
      <c r="C40" s="126" t="s">
        <v>83</v>
      </c>
      <c r="D40" s="129">
        <v>3</v>
      </c>
      <c r="E40" s="106" t="s">
        <v>78</v>
      </c>
      <c r="F40" s="128">
        <v>40000</v>
      </c>
      <c r="G40" s="128">
        <f t="shared" si="1"/>
        <v>120000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</row>
    <row r="41" spans="1:255" s="21" customFormat="1" ht="12.75" customHeight="1" x14ac:dyDescent="0.3">
      <c r="A41" s="19"/>
      <c r="B41" s="48" t="s">
        <v>25</v>
      </c>
      <c r="C41" s="101"/>
      <c r="D41" s="101"/>
      <c r="E41" s="101"/>
      <c r="F41" s="101"/>
      <c r="G41" s="100">
        <f>SUM(G37:G40)</f>
        <v>600000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</row>
    <row r="42" spans="1:255" s="21" customFormat="1" ht="12" customHeight="1" x14ac:dyDescent="0.3">
      <c r="A42" s="22"/>
      <c r="B42" s="44"/>
      <c r="C42" s="45"/>
      <c r="D42" s="45"/>
      <c r="E42" s="45"/>
      <c r="F42" s="46"/>
      <c r="G42" s="4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</row>
    <row r="43" spans="1:255" s="21" customFormat="1" ht="12" customHeight="1" x14ac:dyDescent="0.3">
      <c r="A43" s="19"/>
      <c r="B43" s="36" t="s">
        <v>26</v>
      </c>
      <c r="C43" s="37"/>
      <c r="D43" s="38"/>
      <c r="E43" s="38"/>
      <c r="F43" s="38"/>
      <c r="G43" s="3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</row>
    <row r="44" spans="1:255" s="21" customFormat="1" ht="24" customHeight="1" x14ac:dyDescent="0.3">
      <c r="A44" s="19"/>
      <c r="B44" s="51" t="s">
        <v>27</v>
      </c>
      <c r="C44" s="51" t="s">
        <v>28</v>
      </c>
      <c r="D44" s="51" t="s">
        <v>29</v>
      </c>
      <c r="E44" s="51" t="s">
        <v>17</v>
      </c>
      <c r="F44" s="51" t="s">
        <v>18</v>
      </c>
      <c r="G44" s="51" t="s">
        <v>19</v>
      </c>
      <c r="H44" s="20"/>
      <c r="I44" s="20"/>
      <c r="J44" s="20"/>
      <c r="K44" s="4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</row>
    <row r="45" spans="1:255" s="21" customFormat="1" ht="12.75" customHeight="1" x14ac:dyDescent="0.3">
      <c r="A45" s="47"/>
      <c r="B45" s="11" t="s">
        <v>30</v>
      </c>
      <c r="C45" s="115"/>
      <c r="D45" s="115"/>
      <c r="E45" s="115"/>
      <c r="F45" s="115"/>
      <c r="G45" s="11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</row>
    <row r="46" spans="1:255" s="21" customFormat="1" ht="12.75" customHeight="1" x14ac:dyDescent="0.3">
      <c r="A46" s="47"/>
      <c r="B46" s="9" t="s">
        <v>108</v>
      </c>
      <c r="C46" s="6" t="s">
        <v>93</v>
      </c>
      <c r="D46" s="111">
        <v>4</v>
      </c>
      <c r="E46" s="6" t="s">
        <v>104</v>
      </c>
      <c r="F46" s="112">
        <v>79000</v>
      </c>
      <c r="G46" s="112">
        <f>(D46*F46)</f>
        <v>316000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s="21" customFormat="1" ht="12.75" customHeight="1" x14ac:dyDescent="0.3">
      <c r="A47" s="47"/>
      <c r="B47" s="12" t="s">
        <v>31</v>
      </c>
      <c r="C47" s="117"/>
      <c r="D47" s="117"/>
      <c r="E47" s="117"/>
      <c r="F47" s="112"/>
      <c r="G47" s="112">
        <f t="shared" ref="G47:G58" si="2">(D47*F47)</f>
        <v>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s="21" customFormat="1" ht="12.75" customHeight="1" x14ac:dyDescent="0.3">
      <c r="A48" s="47"/>
      <c r="B48" s="13" t="s">
        <v>74</v>
      </c>
      <c r="C48" s="117" t="s">
        <v>32</v>
      </c>
      <c r="D48" s="117">
        <v>200</v>
      </c>
      <c r="E48" s="137" t="s">
        <v>81</v>
      </c>
      <c r="F48" s="112">
        <f>48500/25</f>
        <v>1940</v>
      </c>
      <c r="G48" s="112">
        <f t="shared" si="2"/>
        <v>388000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s="21" customFormat="1" ht="12.75" customHeight="1" x14ac:dyDescent="0.3">
      <c r="A49" s="47"/>
      <c r="B49" s="13" t="s">
        <v>92</v>
      </c>
      <c r="C49" s="117" t="s">
        <v>32</v>
      </c>
      <c r="D49" s="117">
        <v>155</v>
      </c>
      <c r="E49" s="137" t="s">
        <v>109</v>
      </c>
      <c r="F49" s="112">
        <f>45000/25</f>
        <v>1800</v>
      </c>
      <c r="G49" s="112">
        <f t="shared" si="2"/>
        <v>279000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s="21" customFormat="1" ht="12.75" customHeight="1" x14ac:dyDescent="0.3">
      <c r="A50" s="47"/>
      <c r="B50" s="13" t="s">
        <v>63</v>
      </c>
      <c r="C50" s="117" t="s">
        <v>32</v>
      </c>
      <c r="D50" s="117">
        <v>300</v>
      </c>
      <c r="E50" s="138" t="s">
        <v>107</v>
      </c>
      <c r="F50" s="112">
        <f>39000/25</f>
        <v>1560</v>
      </c>
      <c r="G50" s="112">
        <f t="shared" si="2"/>
        <v>468000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s="21" customFormat="1" ht="12.75" customHeight="1" x14ac:dyDescent="0.3">
      <c r="A51" s="47"/>
      <c r="B51" s="13" t="s">
        <v>75</v>
      </c>
      <c r="C51" s="117" t="s">
        <v>32</v>
      </c>
      <c r="D51" s="117">
        <v>250</v>
      </c>
      <c r="E51" s="137" t="s">
        <v>81</v>
      </c>
      <c r="F51" s="112">
        <f>30375/25</f>
        <v>1215</v>
      </c>
      <c r="G51" s="112">
        <f t="shared" si="2"/>
        <v>303750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s="21" customFormat="1" ht="12.75" customHeight="1" x14ac:dyDescent="0.3">
      <c r="A52" s="47"/>
      <c r="B52" s="13" t="s">
        <v>100</v>
      </c>
      <c r="C52" s="117" t="s">
        <v>32</v>
      </c>
      <c r="D52" s="117">
        <v>100</v>
      </c>
      <c r="E52" s="137" t="s">
        <v>81</v>
      </c>
      <c r="F52" s="112">
        <f>21000/25</f>
        <v>840</v>
      </c>
      <c r="G52" s="112">
        <f t="shared" si="2"/>
        <v>84000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s="21" customFormat="1" ht="12.75" customHeight="1" x14ac:dyDescent="0.3">
      <c r="A53" s="47"/>
      <c r="B53" s="14" t="s">
        <v>64</v>
      </c>
      <c r="C53" s="113" t="s">
        <v>33</v>
      </c>
      <c r="D53" s="113">
        <v>5</v>
      </c>
      <c r="E53" s="137" t="s">
        <v>107</v>
      </c>
      <c r="F53" s="114">
        <v>4800</v>
      </c>
      <c r="G53" s="112">
        <f t="shared" si="2"/>
        <v>24000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s="21" customFormat="1" ht="12.75" customHeight="1" x14ac:dyDescent="0.3">
      <c r="A54" s="47"/>
      <c r="B54" s="14" t="s">
        <v>76</v>
      </c>
      <c r="C54" s="6" t="s">
        <v>32</v>
      </c>
      <c r="D54" s="111">
        <v>8000</v>
      </c>
      <c r="E54" s="137" t="s">
        <v>90</v>
      </c>
      <c r="F54" s="112">
        <v>120</v>
      </c>
      <c r="G54" s="112">
        <f t="shared" si="2"/>
        <v>960000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s="21" customFormat="1" ht="12.75" customHeight="1" x14ac:dyDescent="0.3">
      <c r="A55" s="47"/>
      <c r="B55" s="12" t="s">
        <v>34</v>
      </c>
      <c r="C55" s="117"/>
      <c r="D55" s="117"/>
      <c r="E55" s="117"/>
      <c r="F55" s="112"/>
      <c r="G55" s="112">
        <f t="shared" si="2"/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21" customFormat="1" ht="12.75" customHeight="1" x14ac:dyDescent="0.3">
      <c r="A56" s="47"/>
      <c r="B56" s="14" t="s">
        <v>114</v>
      </c>
      <c r="C56" s="113" t="s">
        <v>33</v>
      </c>
      <c r="D56" s="113">
        <v>10</v>
      </c>
      <c r="E56" s="137" t="s">
        <v>81</v>
      </c>
      <c r="F56" s="114">
        <v>16000</v>
      </c>
      <c r="G56" s="112">
        <f t="shared" si="2"/>
        <v>160000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21" customFormat="1" ht="12.75" customHeight="1" x14ac:dyDescent="0.3">
      <c r="A57" s="47"/>
      <c r="B57" s="147" t="s">
        <v>105</v>
      </c>
      <c r="C57" s="113" t="s">
        <v>33</v>
      </c>
      <c r="D57" s="113">
        <v>3</v>
      </c>
      <c r="E57" s="148" t="s">
        <v>81</v>
      </c>
      <c r="F57" s="114">
        <v>18000</v>
      </c>
      <c r="G57" s="146">
        <f t="shared" si="2"/>
        <v>54000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s="21" customFormat="1" ht="12.75" customHeight="1" x14ac:dyDescent="0.3">
      <c r="A58" s="47"/>
      <c r="B58" s="14" t="s">
        <v>106</v>
      </c>
      <c r="C58" s="134" t="s">
        <v>33</v>
      </c>
      <c r="D58" s="134">
        <v>2</v>
      </c>
      <c r="E58" s="137" t="s">
        <v>81</v>
      </c>
      <c r="F58" s="135">
        <v>45000</v>
      </c>
      <c r="G58" s="133">
        <f t="shared" si="2"/>
        <v>90000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s="21" customFormat="1" ht="13.5" customHeight="1" x14ac:dyDescent="0.3">
      <c r="A59" s="19"/>
      <c r="B59" s="48" t="s">
        <v>35</v>
      </c>
      <c r="C59" s="101"/>
      <c r="D59" s="101"/>
      <c r="E59" s="101"/>
      <c r="F59" s="101"/>
      <c r="G59" s="100">
        <f>SUM(G45:G58)</f>
        <v>3126750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s="21" customFormat="1" ht="12" customHeight="1" x14ac:dyDescent="0.3">
      <c r="A60" s="22"/>
      <c r="B60" s="44"/>
      <c r="C60" s="45"/>
      <c r="D60" s="45"/>
      <c r="E60" s="45"/>
      <c r="F60" s="46"/>
      <c r="G60" s="46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21" customFormat="1" ht="12" customHeight="1" x14ac:dyDescent="0.3">
      <c r="A61" s="19"/>
      <c r="B61" s="36" t="s">
        <v>36</v>
      </c>
      <c r="C61" s="37"/>
      <c r="D61" s="38"/>
      <c r="E61" s="38"/>
      <c r="F61" s="38"/>
      <c r="G61" s="38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21" customFormat="1" ht="24" customHeight="1" x14ac:dyDescent="0.3">
      <c r="A62" s="19"/>
      <c r="B62" s="50" t="s">
        <v>37</v>
      </c>
      <c r="C62" s="51" t="s">
        <v>28</v>
      </c>
      <c r="D62" s="52" t="s">
        <v>29</v>
      </c>
      <c r="E62" s="50" t="s">
        <v>17</v>
      </c>
      <c r="F62" s="52" t="s">
        <v>18</v>
      </c>
      <c r="G62" s="53" t="s">
        <v>19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151" customFormat="1" ht="13.8" x14ac:dyDescent="0.3">
      <c r="A63" s="149"/>
      <c r="B63" s="144" t="s">
        <v>96</v>
      </c>
      <c r="C63" s="142" t="s">
        <v>69</v>
      </c>
      <c r="D63" s="140">
        <v>6</v>
      </c>
      <c r="E63" s="141" t="s">
        <v>102</v>
      </c>
      <c r="F63" s="143">
        <v>182513</v>
      </c>
      <c r="G63" s="140">
        <f t="shared" ref="G63" si="3">(D63*F63)</f>
        <v>1095078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  <c r="IK63" s="150"/>
      <c r="IL63" s="150"/>
      <c r="IM63" s="150"/>
      <c r="IN63" s="150"/>
      <c r="IO63" s="150"/>
      <c r="IP63" s="150"/>
      <c r="IQ63" s="150"/>
      <c r="IR63" s="150"/>
      <c r="IS63" s="150"/>
      <c r="IT63" s="150"/>
      <c r="IU63" s="150"/>
    </row>
    <row r="64" spans="1:255" s="21" customFormat="1" ht="13.5" customHeight="1" x14ac:dyDescent="0.3">
      <c r="A64" s="19"/>
      <c r="B64" s="54" t="s">
        <v>38</v>
      </c>
      <c r="C64" s="104"/>
      <c r="D64" s="104"/>
      <c r="E64" s="104"/>
      <c r="F64" s="104"/>
      <c r="G64" s="99">
        <f>SUM(G63:G63)</f>
        <v>1095078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s="21" customFormat="1" ht="12" customHeight="1" x14ac:dyDescent="0.3">
      <c r="A65" s="22"/>
      <c r="B65" s="55"/>
      <c r="C65" s="55"/>
      <c r="D65" s="55"/>
      <c r="E65" s="55"/>
      <c r="F65" s="56"/>
      <c r="G65" s="56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s="21" customFormat="1" ht="12" customHeight="1" x14ac:dyDescent="0.3">
      <c r="A66" s="47"/>
      <c r="B66" s="57" t="s">
        <v>39</v>
      </c>
      <c r="C66" s="58"/>
      <c r="D66" s="58"/>
      <c r="E66" s="58"/>
      <c r="F66" s="58"/>
      <c r="G66" s="95">
        <f>G28+G41+G59+G64</f>
        <v>6431828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s="21" customFormat="1" ht="12" customHeight="1" x14ac:dyDescent="0.3">
      <c r="A67" s="47"/>
      <c r="B67" s="59" t="s">
        <v>40</v>
      </c>
      <c r="C67" s="60"/>
      <c r="D67" s="60"/>
      <c r="E67" s="60"/>
      <c r="F67" s="60"/>
      <c r="G67" s="96">
        <f>G66*0.05</f>
        <v>321591.40000000002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s="21" customFormat="1" ht="12" customHeight="1" x14ac:dyDescent="0.3">
      <c r="A68" s="47"/>
      <c r="B68" s="61" t="s">
        <v>41</v>
      </c>
      <c r="C68" s="62"/>
      <c r="D68" s="62"/>
      <c r="E68" s="62"/>
      <c r="F68" s="62"/>
      <c r="G68" s="97">
        <f>G67+G66</f>
        <v>6753419.4000000004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21" customFormat="1" ht="12" customHeight="1" x14ac:dyDescent="0.3">
      <c r="A69" s="47"/>
      <c r="B69" s="59" t="s">
        <v>42</v>
      </c>
      <c r="C69" s="60"/>
      <c r="D69" s="60"/>
      <c r="E69" s="60"/>
      <c r="F69" s="60"/>
      <c r="G69" s="96">
        <f>G12</f>
        <v>13000000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21" customFormat="1" ht="12" customHeight="1" x14ac:dyDescent="0.3">
      <c r="A70" s="47"/>
      <c r="B70" s="63" t="s">
        <v>43</v>
      </c>
      <c r="C70" s="64"/>
      <c r="D70" s="64"/>
      <c r="E70" s="64"/>
      <c r="F70" s="64"/>
      <c r="G70" s="98">
        <f>G69-G68</f>
        <v>6246580.5999999996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21" customFormat="1" ht="12" customHeight="1" x14ac:dyDescent="0.3">
      <c r="A71" s="47"/>
      <c r="B71" s="65" t="s">
        <v>84</v>
      </c>
      <c r="C71" s="66"/>
      <c r="D71" s="66"/>
      <c r="E71" s="66"/>
      <c r="F71" s="66"/>
      <c r="G71" s="67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21" customFormat="1" ht="12.75" customHeight="1" thickBot="1" x14ac:dyDescent="0.35">
      <c r="A72" s="47"/>
      <c r="B72" s="68"/>
      <c r="C72" s="66"/>
      <c r="D72" s="66"/>
      <c r="E72" s="66"/>
      <c r="F72" s="66"/>
      <c r="G72" s="67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21" customFormat="1" ht="12" customHeight="1" x14ac:dyDescent="0.3">
      <c r="A73" s="47"/>
      <c r="B73" s="69" t="s">
        <v>85</v>
      </c>
      <c r="C73" s="70"/>
      <c r="D73" s="70"/>
      <c r="E73" s="70"/>
      <c r="F73" s="71"/>
      <c r="G73" s="67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s="21" customFormat="1" ht="12" customHeight="1" x14ac:dyDescent="0.3">
      <c r="A74" s="47"/>
      <c r="B74" s="15" t="s">
        <v>44</v>
      </c>
      <c r="C74" s="68"/>
      <c r="D74" s="68"/>
      <c r="E74" s="68"/>
      <c r="F74" s="72"/>
      <c r="G74" s="67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s="21" customFormat="1" ht="12" customHeight="1" x14ac:dyDescent="0.3">
      <c r="A75" s="47"/>
      <c r="B75" s="15" t="s">
        <v>45</v>
      </c>
      <c r="C75" s="68"/>
      <c r="D75" s="68"/>
      <c r="E75" s="68"/>
      <c r="F75" s="72"/>
      <c r="G75" s="67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s="21" customFormat="1" ht="12" customHeight="1" x14ac:dyDescent="0.3">
      <c r="A76" s="47"/>
      <c r="B76" s="15" t="s">
        <v>46</v>
      </c>
      <c r="C76" s="68"/>
      <c r="D76" s="68"/>
      <c r="E76" s="68"/>
      <c r="F76" s="72"/>
      <c r="G76" s="6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</row>
    <row r="77" spans="1:255" s="21" customFormat="1" ht="12" customHeight="1" x14ac:dyDescent="0.3">
      <c r="A77" s="47"/>
      <c r="B77" s="15" t="s">
        <v>47</v>
      </c>
      <c r="C77" s="68"/>
      <c r="D77" s="68"/>
      <c r="E77" s="68"/>
      <c r="F77" s="72"/>
      <c r="G77" s="67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s="21" customFormat="1" ht="12" customHeight="1" x14ac:dyDescent="0.3">
      <c r="A78" s="47"/>
      <c r="B78" s="15" t="s">
        <v>48</v>
      </c>
      <c r="C78" s="68"/>
      <c r="D78" s="68"/>
      <c r="E78" s="68"/>
      <c r="F78" s="72"/>
      <c r="G78" s="67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s="21" customFormat="1" ht="12.75" customHeight="1" thickBot="1" x14ac:dyDescent="0.35">
      <c r="A79" s="47"/>
      <c r="B79" s="16" t="s">
        <v>49</v>
      </c>
      <c r="C79" s="73"/>
      <c r="D79" s="73"/>
      <c r="E79" s="73"/>
      <c r="F79" s="74"/>
      <c r="G79" s="67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</row>
    <row r="80" spans="1:255" s="21" customFormat="1" ht="12.75" customHeight="1" x14ac:dyDescent="0.3">
      <c r="A80" s="47"/>
      <c r="B80" s="68"/>
      <c r="C80" s="68"/>
      <c r="D80" s="68"/>
      <c r="E80" s="68"/>
      <c r="F80" s="68"/>
      <c r="G80" s="67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</row>
    <row r="81" spans="1:255" s="21" customFormat="1" ht="15" customHeight="1" thickBot="1" x14ac:dyDescent="0.35">
      <c r="A81" s="47"/>
      <c r="B81" s="161" t="s">
        <v>50</v>
      </c>
      <c r="C81" s="162"/>
      <c r="D81" s="75"/>
      <c r="E81" s="76"/>
      <c r="F81" s="76"/>
      <c r="G81" s="67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</row>
    <row r="82" spans="1:255" s="21" customFormat="1" ht="12" customHeight="1" x14ac:dyDescent="0.3">
      <c r="A82" s="47"/>
      <c r="B82" s="77" t="s">
        <v>37</v>
      </c>
      <c r="C82" s="122" t="s">
        <v>94</v>
      </c>
      <c r="D82" s="123" t="s">
        <v>51</v>
      </c>
      <c r="E82" s="76"/>
      <c r="F82" s="76"/>
      <c r="G82" s="67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</row>
    <row r="83" spans="1:255" s="21" customFormat="1" ht="12" customHeight="1" x14ac:dyDescent="0.3">
      <c r="A83" s="47"/>
      <c r="B83" s="78" t="s">
        <v>52</v>
      </c>
      <c r="C83" s="118">
        <f>G28</f>
        <v>1610000</v>
      </c>
      <c r="D83" s="119">
        <f>(C83/C89)</f>
        <v>0.23839775151532866</v>
      </c>
      <c r="E83" s="76"/>
      <c r="F83" s="76"/>
      <c r="G83" s="67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</row>
    <row r="84" spans="1:255" s="21" customFormat="1" ht="12" customHeight="1" x14ac:dyDescent="0.3">
      <c r="A84" s="47"/>
      <c r="B84" s="78" t="s">
        <v>53</v>
      </c>
      <c r="C84" s="120">
        <v>0</v>
      </c>
      <c r="D84" s="119">
        <v>0</v>
      </c>
      <c r="E84" s="76"/>
      <c r="F84" s="76"/>
      <c r="G84" s="67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</row>
    <row r="85" spans="1:255" s="21" customFormat="1" ht="12" customHeight="1" x14ac:dyDescent="0.3">
      <c r="A85" s="47"/>
      <c r="B85" s="78" t="s">
        <v>54</v>
      </c>
      <c r="C85" s="118">
        <f>G41</f>
        <v>600000</v>
      </c>
      <c r="D85" s="119">
        <f>(C85/C89)</f>
        <v>8.8843882552296388E-2</v>
      </c>
      <c r="E85" s="76"/>
      <c r="F85" s="76"/>
      <c r="G85" s="67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</row>
    <row r="86" spans="1:255" s="21" customFormat="1" ht="12" customHeight="1" x14ac:dyDescent="0.3">
      <c r="A86" s="47"/>
      <c r="B86" s="78" t="s">
        <v>27</v>
      </c>
      <c r="C86" s="118">
        <f>G59</f>
        <v>3126750</v>
      </c>
      <c r="D86" s="119">
        <f>(C86/C89)</f>
        <v>0.46298768295065457</v>
      </c>
      <c r="E86" s="76"/>
      <c r="F86" s="76"/>
      <c r="G86" s="67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</row>
    <row r="87" spans="1:255" s="21" customFormat="1" ht="12" customHeight="1" x14ac:dyDescent="0.3">
      <c r="A87" s="47"/>
      <c r="B87" s="78" t="s">
        <v>55</v>
      </c>
      <c r="C87" s="124">
        <f>G64</f>
        <v>1095078</v>
      </c>
      <c r="D87" s="119">
        <f>(C87/C89)</f>
        <v>0.16215163536267271</v>
      </c>
      <c r="E87" s="79"/>
      <c r="F87" s="79"/>
      <c r="G87" s="67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</row>
    <row r="88" spans="1:255" s="21" customFormat="1" ht="12" customHeight="1" x14ac:dyDescent="0.3">
      <c r="A88" s="47"/>
      <c r="B88" s="78" t="s">
        <v>56</v>
      </c>
      <c r="C88" s="124">
        <f>G67</f>
        <v>321591.40000000002</v>
      </c>
      <c r="D88" s="119">
        <f>(C88/C89)</f>
        <v>4.7619047619047616E-2</v>
      </c>
      <c r="E88" s="79"/>
      <c r="F88" s="79"/>
      <c r="G88" s="67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</row>
    <row r="89" spans="1:255" s="21" customFormat="1" ht="12.75" customHeight="1" thickBot="1" x14ac:dyDescent="0.35">
      <c r="A89" s="47"/>
      <c r="B89" s="80" t="s">
        <v>57</v>
      </c>
      <c r="C89" s="125">
        <f>SUM(C83:C88)</f>
        <v>6753419.4000000004</v>
      </c>
      <c r="D89" s="121">
        <f>SUM(D83:D88)</f>
        <v>1</v>
      </c>
      <c r="E89" s="79"/>
      <c r="F89" s="79"/>
      <c r="G89" s="67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</row>
    <row r="90" spans="1:255" s="21" customFormat="1" ht="12" customHeight="1" x14ac:dyDescent="0.3">
      <c r="A90" s="47"/>
      <c r="B90" s="68"/>
      <c r="C90" s="66"/>
      <c r="D90" s="66"/>
      <c r="E90" s="66"/>
      <c r="F90" s="66"/>
      <c r="G90" s="67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</row>
    <row r="91" spans="1:255" s="21" customFormat="1" ht="12.75" customHeight="1" x14ac:dyDescent="0.3">
      <c r="A91" s="47"/>
      <c r="B91" s="82"/>
      <c r="C91" s="66"/>
      <c r="D91" s="66"/>
      <c r="E91" s="66"/>
      <c r="F91" s="66"/>
      <c r="G91" s="67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</row>
    <row r="92" spans="1:255" s="21" customFormat="1" ht="12" customHeight="1" thickBot="1" x14ac:dyDescent="0.35">
      <c r="A92" s="83"/>
      <c r="B92" s="84"/>
      <c r="C92" s="85" t="s">
        <v>58</v>
      </c>
      <c r="D92" s="86"/>
      <c r="E92" s="87"/>
      <c r="F92" s="88"/>
      <c r="G92" s="67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</row>
    <row r="93" spans="1:255" s="21" customFormat="1" ht="12" customHeight="1" x14ac:dyDescent="0.3">
      <c r="A93" s="47"/>
      <c r="B93" s="94" t="s">
        <v>89</v>
      </c>
      <c r="C93" s="17">
        <v>18000</v>
      </c>
      <c r="D93" s="17">
        <v>20000</v>
      </c>
      <c r="E93" s="18">
        <v>22000</v>
      </c>
      <c r="F93" s="89"/>
      <c r="G93" s="9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</row>
    <row r="94" spans="1:255" s="21" customFormat="1" ht="12.75" customHeight="1" thickBot="1" x14ac:dyDescent="0.35">
      <c r="A94" s="47"/>
      <c r="B94" s="80" t="s">
        <v>72</v>
      </c>
      <c r="C94" s="81">
        <f>(G68/C93)</f>
        <v>375.18996666666669</v>
      </c>
      <c r="D94" s="81">
        <f>(G68/D93)</f>
        <v>337.67097000000001</v>
      </c>
      <c r="E94" s="91">
        <f>(G68/E93)</f>
        <v>306.97360909090912</v>
      </c>
      <c r="F94" s="89"/>
      <c r="G94" s="9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</row>
    <row r="95" spans="1:255" s="21" customFormat="1" ht="15.6" customHeight="1" x14ac:dyDescent="0.3">
      <c r="A95" s="47"/>
      <c r="B95" s="160" t="s">
        <v>59</v>
      </c>
      <c r="C95" s="160"/>
      <c r="D95" s="160"/>
      <c r="E95" s="160"/>
      <c r="F95" s="68"/>
      <c r="G95" s="68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</row>
    <row r="96" spans="1:255" s="21" customFormat="1" ht="11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</row>
    <row r="97" spans="1:255" s="93" customFormat="1" ht="11.25" customHeight="1" x14ac:dyDescent="0.3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</row>
    <row r="98" spans="1:255" s="93" customFormat="1" ht="11.25" customHeight="1" x14ac:dyDescent="0.3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2022-06-18T20:16:59Z</dcterms:modified>
</cp:coreProperties>
</file>