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a5f\AC\Temp\"/>
    </mc:Choice>
  </mc:AlternateContent>
  <xr:revisionPtr revIDLastSave="32" documentId="8_{3C8F9024-ED5F-4D32-A01A-032781E3BD01}" xr6:coauthVersionLast="47" xr6:coauthVersionMax="47" xr10:uidLastSave="{4823AE08-91FC-49EA-94CC-56DE547EF8B5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C84" i="1"/>
  <c r="G53" i="1"/>
  <c r="G50" i="1"/>
  <c r="G58" i="1"/>
  <c r="G38" i="1"/>
  <c r="G37" i="1"/>
  <c r="G36" i="1"/>
  <c r="G69" i="1"/>
  <c r="G63" i="1"/>
  <c r="G64" i="1" s="1"/>
  <c r="C87" i="1" s="1"/>
  <c r="G57" i="1"/>
  <c r="G56" i="1"/>
  <c r="G55" i="1"/>
  <c r="G51" i="1"/>
  <c r="G49" i="1"/>
  <c r="G48" i="1"/>
  <c r="G47" i="1"/>
  <c r="G46" i="1"/>
  <c r="G44" i="1"/>
  <c r="G39" i="1"/>
  <c r="C85" i="1" s="1"/>
  <c r="G26" i="1"/>
  <c r="G25" i="1"/>
  <c r="G24" i="1"/>
  <c r="G23" i="1"/>
  <c r="G22" i="1"/>
  <c r="G21" i="1"/>
  <c r="G59" i="1"/>
  <c r="C86" i="1" s="1"/>
  <c r="G27" i="1"/>
  <c r="G66" i="1" l="1"/>
  <c r="C83" i="1"/>
  <c r="G67" i="1" l="1"/>
  <c r="C88" i="1" s="1"/>
  <c r="G68" i="1"/>
  <c r="E94" i="1" l="1"/>
  <c r="C94" i="1"/>
  <c r="D94" i="1"/>
  <c r="G70" i="1"/>
  <c r="C89" i="1"/>
  <c r="D85" i="1" l="1"/>
  <c r="D86" i="1"/>
  <c r="D87" i="1"/>
  <c r="D83" i="1"/>
  <c r="D88" i="1"/>
  <c r="D89" i="1" l="1"/>
</calcChain>
</file>

<file path=xl/sharedStrings.xml><?xml version="1.0" encoding="utf-8"?>
<sst xmlns="http://schemas.openxmlformats.org/spreadsheetml/2006/main" count="161" uniqueCount="118">
  <si>
    <t>RUBRO O CULTIVO</t>
  </si>
  <si>
    <t>REPOLLO</t>
  </si>
  <si>
    <t>RENDIMIENTO (uu/ha)</t>
  </si>
  <si>
    <t>VARIEDAD</t>
  </si>
  <si>
    <t>SIN ESPECIFICAR</t>
  </si>
  <si>
    <t>Fecha Estimada precio venta</t>
  </si>
  <si>
    <t>Agosto-Septiembre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</si>
  <si>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</si>
  <si>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</si>
  <si>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</si>
  <si>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</si>
  <si>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</si>
  <si>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</si>
  <si>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</si>
  <si>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</si>
  <si>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</si>
  <si>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</si>
  <si>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</si>
  <si>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</si>
  <si>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</si>
  <si>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Sep/Oct</t>
  </si>
  <si>
    <t>FECHA PRECIO INSUMOS</t>
  </si>
  <si>
    <t>CONTINGENCIA</t>
  </si>
  <si>
    <t>sequía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</si>
  <si>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</si>
  <si>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</si>
  <si>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</si>
  <si>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</si>
  <si>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</si>
  <si>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</si>
  <si>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</si>
  <si>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</si>
  <si>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Preparacion</t>
  </si>
  <si>
    <t>JH</t>
  </si>
  <si>
    <t>Marzo</t>
  </si>
  <si>
    <t>Siembra-Transplante</t>
  </si>
  <si>
    <t>Abr-Mayo</t>
  </si>
  <si>
    <t>Riego</t>
  </si>
  <si>
    <t>Abril-Sept</t>
  </si>
  <si>
    <t>Aplicación Fertilizante</t>
  </si>
  <si>
    <t>Marzo-Agosto</t>
  </si>
  <si>
    <t xml:space="preserve">Aplicación Agroquimico </t>
  </si>
  <si>
    <t xml:space="preserve">Cosecha </t>
  </si>
  <si>
    <t>Agosto-Sept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</si>
  <si>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</si>
  <si>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</si>
  <si>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</si>
  <si>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</si>
  <si>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</si>
  <si>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</si>
  <si>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</si>
  <si>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</si>
  <si>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</si>
  <si>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</si>
  <si>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</si>
  <si>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</si>
  <si>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</si>
  <si>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</si>
  <si>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</t>
  </si>
  <si>
    <t>Plantines ( 0,45x0,7x1 +0,5%</t>
  </si>
  <si>
    <t>Planta</t>
  </si>
  <si>
    <t>FERTILIZANTES</t>
  </si>
  <si>
    <t>Fosfato Monopotásico</t>
  </si>
  <si>
    <t>Kg</t>
  </si>
  <si>
    <t>Abri-May</t>
  </si>
  <si>
    <t>Nitrato de Potasio</t>
  </si>
  <si>
    <t>25 kg</t>
  </si>
  <si>
    <t>Marz-May</t>
  </si>
  <si>
    <t xml:space="preserve">Urea </t>
  </si>
  <si>
    <t>Abr-Sept</t>
  </si>
  <si>
    <t>Superfosfato Triple</t>
  </si>
  <si>
    <t>Sulfato de Potasio</t>
  </si>
  <si>
    <t>Abr-Agost</t>
  </si>
  <si>
    <t>Materia organica</t>
  </si>
  <si>
    <t>Ton</t>
  </si>
  <si>
    <t>HERBICIDA</t>
  </si>
  <si>
    <t>Rango</t>
  </si>
  <si>
    <t>Lt</t>
  </si>
  <si>
    <t>INSECTICIDAS</t>
  </si>
  <si>
    <t xml:space="preserve">Engeo </t>
  </si>
  <si>
    <t>Mayo-Sept</t>
  </si>
  <si>
    <t>Selecron 720  EC</t>
  </si>
  <si>
    <t>FUNGUICIDA</t>
  </si>
  <si>
    <t>Manzate</t>
  </si>
  <si>
    <t>Subtotal Insumos</t>
  </si>
  <si>
    <t xml:space="preserve">   OTROS</t>
  </si>
  <si>
    <t>ITEM</t>
  </si>
  <si>
    <t>Cintas de riego</t>
  </si>
  <si>
    <t>uu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</si>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</sst>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1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3">
    <xf numFmtId="0" fontId="0" fillId="0" borderId="0" xfId="0"/>
    <xf numFmtId="0" fontId="13" fillId="3" borderId="1" xfId="0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/>
    <xf numFmtId="17" fontId="14" fillId="0" borderId="1" xfId="0" applyNumberFormat="1" applyFont="1" applyBorder="1" applyAlignment="1">
      <alignment horizontal="right"/>
    </xf>
    <xf numFmtId="166" fontId="14" fillId="0" borderId="1" xfId="2" applyNumberFormat="1" applyFont="1" applyBorder="1"/>
    <xf numFmtId="166" fontId="14" fillId="0" borderId="1" xfId="2" applyNumberFormat="1" applyFont="1" applyBorder="1" applyAlignment="1">
      <alignment horizontal="right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/>
    <xf numFmtId="166" fontId="10" fillId="0" borderId="0" xfId="2" applyNumberFormat="1" applyFont="1" applyBorder="1"/>
    <xf numFmtId="166" fontId="10" fillId="0" borderId="0" xfId="2" applyNumberFormat="1" applyFont="1"/>
    <xf numFmtId="166" fontId="15" fillId="0" borderId="0" xfId="2" applyNumberFormat="1" applyFont="1" applyBorder="1"/>
    <xf numFmtId="0" fontId="13" fillId="4" borderId="0" xfId="0" applyFont="1" applyFill="1" applyAlignment="1">
      <alignment vertical="center" wrapText="1"/>
    </xf>
    <xf numFmtId="0" fontId="13" fillId="3" borderId="1" xfId="0" applyFont="1" applyFill="1" applyBorder="1" applyAlignment="1">
      <alignment horizontal="center"/>
    </xf>
    <xf numFmtId="166" fontId="13" fillId="3" borderId="1" xfId="2" applyNumberFormat="1" applyFont="1" applyFill="1" applyBorder="1" applyAlignment="1">
      <alignment horizontal="center" wrapText="1"/>
    </xf>
    <xf numFmtId="166" fontId="13" fillId="3" borderId="1" xfId="2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5" fillId="0" borderId="1" xfId="0" applyFont="1" applyBorder="1"/>
    <xf numFmtId="0" fontId="11" fillId="3" borderId="0" xfId="0" applyFont="1" applyFill="1"/>
    <xf numFmtId="0" fontId="0" fillId="3" borderId="0" xfId="0" applyFill="1"/>
    <xf numFmtId="166" fontId="10" fillId="3" borderId="0" xfId="2" applyNumberFormat="1" applyFont="1" applyFill="1" applyBorder="1"/>
    <xf numFmtId="166" fontId="11" fillId="3" borderId="0" xfId="2" applyNumberFormat="1" applyFont="1" applyFill="1" applyBorder="1"/>
    <xf numFmtId="0" fontId="0" fillId="0" borderId="1" xfId="0" applyBorder="1" applyAlignment="1">
      <alignment horizontal="center"/>
    </xf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166" fontId="15" fillId="0" borderId="1" xfId="2" applyNumberFormat="1" applyFont="1" applyBorder="1"/>
    <xf numFmtId="166" fontId="11" fillId="3" borderId="1" xfId="2" applyNumberFormat="1" applyFont="1" applyFill="1" applyBorder="1"/>
    <xf numFmtId="0" fontId="16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7" fillId="0" borderId="1" xfId="0" applyFont="1" applyBorder="1"/>
    <xf numFmtId="0" fontId="0" fillId="0" borderId="1" xfId="0" applyBorder="1"/>
    <xf numFmtId="0" fontId="12" fillId="0" borderId="1" xfId="0" applyFont="1" applyBorder="1"/>
    <xf numFmtId="166" fontId="13" fillId="3" borderId="1" xfId="2" applyNumberFormat="1" applyFont="1" applyFill="1" applyBorder="1"/>
    <xf numFmtId="166" fontId="16" fillId="3" borderId="1" xfId="2" applyNumberFormat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1" fillId="4" borderId="0" xfId="0" applyFont="1" applyFill="1"/>
    <xf numFmtId="3" fontId="11" fillId="4" borderId="0" xfId="0" applyNumberFormat="1" applyFont="1" applyFill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/>
    <xf numFmtId="0" fontId="13" fillId="4" borderId="0" xfId="0" applyFont="1" applyFill="1"/>
    <xf numFmtId="3" fontId="13" fillId="4" borderId="0" xfId="0" applyNumberFormat="1" applyFont="1" applyFill="1"/>
    <xf numFmtId="0" fontId="13" fillId="3" borderId="0" xfId="0" applyFont="1" applyFill="1"/>
    <xf numFmtId="3" fontId="11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18" fillId="4" borderId="10" xfId="0" applyNumberFormat="1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vertical="center"/>
    </xf>
    <xf numFmtId="0" fontId="19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8" fillId="4" borderId="10" xfId="0" applyFont="1" applyFill="1" applyBorder="1" applyAlignment="1">
      <alignment vertical="center"/>
    </xf>
    <xf numFmtId="0" fontId="18" fillId="4" borderId="11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0" fillId="0" borderId="0" xfId="1" applyFont="1"/>
    <xf numFmtId="1" fontId="14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10" fillId="0" borderId="0" xfId="1" applyFont="1" applyBorder="1"/>
    <xf numFmtId="49" fontId="5" fillId="6" borderId="21" xfId="0" applyNumberFormat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/>
    </xf>
    <xf numFmtId="166" fontId="5" fillId="2" borderId="15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8" xfId="1" applyFont="1" applyFill="1" applyBorder="1" applyAlignment="1">
      <alignment vertical="center"/>
    </xf>
    <xf numFmtId="164" fontId="5" fillId="6" borderId="19" xfId="1" applyFont="1" applyFill="1" applyBorder="1" applyAlignment="1">
      <alignment vertical="center"/>
    </xf>
    <xf numFmtId="17" fontId="20" fillId="5" borderId="1" xfId="0" applyNumberFormat="1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37" name="Imagen 1">
          <a:extLst>
            <a:ext uri="{FF2B5EF4-FFF2-40B4-BE49-F238E27FC236}">
              <a16:creationId xmlns:a16="http://schemas.microsoft.com/office/drawing/2014/main" id="{27A86A84-CAA5-1883-BEA2-FF6FDB83A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65817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95"/>
  <sheetViews>
    <sheetView tabSelected="1" workbookViewId="0">
      <selection activeCell="G12" sqref="G12"/>
    </sheetView>
  </sheetViews>
  <sheetFormatPr defaultRowHeight="15"/>
  <cols>
    <col min="1" max="1" width="5" customWidth="1"/>
    <col min="2" max="2" width="24.7109375" customWidth="1"/>
    <col min="3" max="3" width="11.42578125" customWidth="1"/>
    <col min="4" max="4" width="10.85546875" customWidth="1"/>
    <col min="5" max="5" width="11.42578125" customWidth="1"/>
    <col min="6" max="6" width="24.42578125" bestFit="1" customWidth="1"/>
    <col min="7" max="7" width="15.85546875" bestFit="1" customWidth="1"/>
    <col min="8" max="256" width="11.42578125" customWidth="1"/>
  </cols>
  <sheetData>
    <row r="9" spans="2:7">
      <c r="B9" s="1" t="s">
        <v>0</v>
      </c>
      <c r="C9" s="100" t="s">
        <v>1</v>
      </c>
      <c r="D9" s="100"/>
      <c r="F9" s="1" t="s">
        <v>2</v>
      </c>
      <c r="G9" s="2">
        <v>25000</v>
      </c>
    </row>
    <row r="10" spans="2:7">
      <c r="B10" s="3" t="s">
        <v>3</v>
      </c>
      <c r="C10" s="101" t="s">
        <v>4</v>
      </c>
      <c r="D10" s="101"/>
      <c r="F10" s="4" t="s">
        <v>5</v>
      </c>
      <c r="G10" s="5" t="s">
        <v>6</v>
      </c>
    </row>
    <row r="11" spans="2:7">
      <c r="B11" s="3" t="s">
        <v>7</v>
      </c>
      <c r="C11" s="101" t="s">
        <v>8</v>
      </c>
      <c r="D11" s="101"/>
      <c r="F11" s="6" t="s">
        <v>9</v>
      </c>
      <c r="G11" s="7">
        <v>420</v>
      </c>
    </row>
    <row r="12" spans="2:7">
      <c r="B12" s="3" t="s">
        <v>10</v>
      </c>
      <c r="C12" s="101" t="s">
        <v>11</v>
      </c>
      <c r="D12" s="101"/>
      <c r="F12" s="6" t="s">
        <v>12</v>
      </c>
      <c r="G12" s="7">
        <f>SUM(G11*G9)</f>
        <v>10500000</v>
      </c>
    </row>
    <row r="13" spans="2:7">
      <c r="B13" s="3" t="s">
        <v>13</v>
      </c>
      <c r="C13" s="102" t="s">
        <v>14</v>
      </c>
      <c r="D13" s="102"/>
      <c r="F13" s="6" t="s">
        <v>15</v>
      </c>
      <c r="G13" s="7" t="s">
        <v>16</v>
      </c>
    </row>
    <row r="14" spans="2:7">
      <c r="B14" s="8" t="s">
        <v>17</v>
      </c>
      <c r="C14" s="101" t="s">
        <v>18</v>
      </c>
      <c r="D14" s="101"/>
      <c r="F14" s="6" t="s">
        <v>19</v>
      </c>
      <c r="G14" s="7" t="s">
        <v>20</v>
      </c>
    </row>
    <row r="15" spans="2:7" ht="15.75">
      <c r="B15" s="8" t="s">
        <v>21</v>
      </c>
      <c r="C15" s="97">
        <v>44713</v>
      </c>
      <c r="D15" s="98"/>
      <c r="F15" s="6" t="s">
        <v>22</v>
      </c>
      <c r="G15" s="7" t="s">
        <v>23</v>
      </c>
    </row>
    <row r="16" spans="2:7">
      <c r="B16" s="9"/>
      <c r="F16" s="10"/>
      <c r="G16" s="11"/>
    </row>
    <row r="17" spans="2:11">
      <c r="B17" s="99" t="s">
        <v>24</v>
      </c>
      <c r="C17" s="99"/>
      <c r="D17" s="99"/>
      <c r="E17" s="99"/>
      <c r="F17" s="99"/>
      <c r="G17" s="99"/>
    </row>
    <row r="18" spans="2:11">
      <c r="B18" s="9"/>
      <c r="C18" s="9"/>
      <c r="D18" s="9"/>
      <c r="E18" s="9"/>
      <c r="F18" s="12"/>
      <c r="G18" s="12"/>
    </row>
    <row r="19" spans="2:11">
      <c r="B19" s="13" t="s">
        <v>25</v>
      </c>
      <c r="F19" s="10"/>
      <c r="G19" s="10"/>
    </row>
    <row r="20" spans="2:11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11">
      <c r="B21" s="4" t="s">
        <v>32</v>
      </c>
      <c r="C21" s="17" t="s">
        <v>33</v>
      </c>
      <c r="D21" s="17">
        <v>8</v>
      </c>
      <c r="E21" s="17" t="s">
        <v>34</v>
      </c>
      <c r="F21" s="18">
        <v>30000</v>
      </c>
      <c r="G21" s="18">
        <f t="shared" ref="G21:G26" si="0">D21*F21</f>
        <v>240000</v>
      </c>
    </row>
    <row r="22" spans="2:11">
      <c r="B22" s="4" t="s">
        <v>35</v>
      </c>
      <c r="C22" s="17" t="s">
        <v>33</v>
      </c>
      <c r="D22" s="17">
        <v>6</v>
      </c>
      <c r="E22" s="17" t="s">
        <v>36</v>
      </c>
      <c r="F22" s="18">
        <v>30000</v>
      </c>
      <c r="G22" s="18">
        <f t="shared" si="0"/>
        <v>180000</v>
      </c>
    </row>
    <row r="23" spans="2:11">
      <c r="B23" s="19" t="s">
        <v>37</v>
      </c>
      <c r="C23" s="17" t="s">
        <v>33</v>
      </c>
      <c r="D23" s="17">
        <v>6</v>
      </c>
      <c r="E23" s="17" t="s">
        <v>38</v>
      </c>
      <c r="F23" s="18">
        <v>30000</v>
      </c>
      <c r="G23" s="18">
        <f t="shared" si="0"/>
        <v>180000</v>
      </c>
    </row>
    <row r="24" spans="2:11">
      <c r="B24" s="19" t="s">
        <v>39</v>
      </c>
      <c r="C24" s="17" t="s">
        <v>33</v>
      </c>
      <c r="D24" s="17">
        <v>4</v>
      </c>
      <c r="E24" s="17" t="s">
        <v>40</v>
      </c>
      <c r="F24" s="18">
        <v>30000</v>
      </c>
      <c r="G24" s="18">
        <f t="shared" si="0"/>
        <v>120000</v>
      </c>
    </row>
    <row r="25" spans="2:11">
      <c r="B25" s="19" t="s">
        <v>41</v>
      </c>
      <c r="C25" s="17" t="s">
        <v>33</v>
      </c>
      <c r="D25" s="17">
        <v>4</v>
      </c>
      <c r="E25" s="17" t="s">
        <v>38</v>
      </c>
      <c r="F25" s="18">
        <v>30000</v>
      </c>
      <c r="G25" s="18">
        <f t="shared" si="0"/>
        <v>120000</v>
      </c>
    </row>
    <row r="26" spans="2:11">
      <c r="B26" s="19" t="s">
        <v>42</v>
      </c>
      <c r="C26" s="17" t="s">
        <v>33</v>
      </c>
      <c r="D26" s="86">
        <v>33.333333333333336</v>
      </c>
      <c r="E26" s="17" t="s">
        <v>43</v>
      </c>
      <c r="F26" s="18">
        <v>30000</v>
      </c>
      <c r="G26" s="18">
        <f t="shared" si="0"/>
        <v>1000000.0000000001</v>
      </c>
    </row>
    <row r="27" spans="2:11">
      <c r="B27" s="20" t="s">
        <v>44</v>
      </c>
      <c r="C27" s="21"/>
      <c r="D27" s="21"/>
      <c r="E27" s="21"/>
      <c r="F27" s="22"/>
      <c r="G27" s="23">
        <f>SUM(G20:G26)</f>
        <v>1840000</v>
      </c>
      <c r="K27" s="85"/>
    </row>
    <row r="28" spans="2:11">
      <c r="F28" s="10"/>
      <c r="G28" s="10"/>
    </row>
    <row r="29" spans="2:11">
      <c r="B29" s="13" t="s">
        <v>45</v>
      </c>
      <c r="F29" s="10"/>
      <c r="G29" s="10"/>
    </row>
    <row r="30" spans="2:11">
      <c r="B30" s="14" t="s">
        <v>26</v>
      </c>
      <c r="C30" s="14" t="s">
        <v>27</v>
      </c>
      <c r="D30" s="14" t="s">
        <v>28</v>
      </c>
      <c r="E30" s="14" t="s">
        <v>29</v>
      </c>
      <c r="F30" s="15" t="s">
        <v>30</v>
      </c>
      <c r="G30" s="16" t="s">
        <v>31</v>
      </c>
    </row>
    <row r="31" spans="2:11">
      <c r="B31" s="19"/>
      <c r="C31" s="24"/>
      <c r="D31" s="24"/>
      <c r="E31" s="24"/>
      <c r="F31" s="18"/>
      <c r="G31" s="18"/>
    </row>
    <row r="32" spans="2:11">
      <c r="B32" s="25" t="s">
        <v>46</v>
      </c>
      <c r="C32" s="26"/>
      <c r="D32" s="26"/>
      <c r="E32" s="26"/>
      <c r="F32" s="27"/>
      <c r="G32" s="28"/>
    </row>
    <row r="33" spans="2:11">
      <c r="F33" s="10"/>
      <c r="G33" s="10"/>
    </row>
    <row r="34" spans="2:11">
      <c r="B34" s="13" t="s">
        <v>47</v>
      </c>
      <c r="F34" s="10"/>
      <c r="G34" s="10"/>
    </row>
    <row r="35" spans="2:11">
      <c r="B35" s="14" t="s">
        <v>26</v>
      </c>
      <c r="C35" s="14" t="s">
        <v>27</v>
      </c>
      <c r="D35" s="14" t="s">
        <v>28</v>
      </c>
      <c r="E35" s="14" t="s">
        <v>29</v>
      </c>
      <c r="F35" s="15" t="s">
        <v>30</v>
      </c>
      <c r="G35" s="16" t="s">
        <v>31</v>
      </c>
    </row>
    <row r="36" spans="2:11">
      <c r="B36" s="19" t="s">
        <v>48</v>
      </c>
      <c r="C36" s="29" t="s">
        <v>49</v>
      </c>
      <c r="D36" s="87">
        <v>0.34</v>
      </c>
      <c r="E36" s="30" t="s">
        <v>50</v>
      </c>
      <c r="F36" s="31">
        <v>200000</v>
      </c>
      <c r="G36" s="31">
        <f>F36*D36</f>
        <v>68000</v>
      </c>
      <c r="K36" s="85"/>
    </row>
    <row r="37" spans="2:11">
      <c r="B37" s="19" t="s">
        <v>51</v>
      </c>
      <c r="C37" s="29" t="s">
        <v>49</v>
      </c>
      <c r="D37" s="87">
        <v>0.21249999999999999</v>
      </c>
      <c r="E37" s="30" t="s">
        <v>50</v>
      </c>
      <c r="F37" s="31">
        <v>200000</v>
      </c>
      <c r="G37" s="31">
        <f>F37*D37</f>
        <v>42500</v>
      </c>
      <c r="K37" s="85"/>
    </row>
    <row r="38" spans="2:11">
      <c r="B38" s="19" t="s">
        <v>52</v>
      </c>
      <c r="C38" s="29" t="s">
        <v>49</v>
      </c>
      <c r="D38" s="87">
        <v>0.34</v>
      </c>
      <c r="E38" s="30" t="s">
        <v>50</v>
      </c>
      <c r="F38" s="31">
        <v>200000</v>
      </c>
      <c r="G38" s="31">
        <f>F38*D38</f>
        <v>68000</v>
      </c>
      <c r="K38" s="85"/>
    </row>
    <row r="39" spans="2:11">
      <c r="B39" s="25" t="s">
        <v>53</v>
      </c>
      <c r="C39" s="26"/>
      <c r="D39" s="26"/>
      <c r="E39" s="26"/>
      <c r="F39" s="27"/>
      <c r="G39" s="32">
        <f>SUM(G36:G38)</f>
        <v>178500</v>
      </c>
    </row>
    <row r="40" spans="2:11">
      <c r="F40" s="10"/>
      <c r="G40" s="10"/>
    </row>
    <row r="41" spans="2:11">
      <c r="B41" s="13" t="s">
        <v>54</v>
      </c>
      <c r="F41" s="10"/>
      <c r="G41" s="10"/>
    </row>
    <row r="42" spans="2:11">
      <c r="B42" s="14" t="s">
        <v>54</v>
      </c>
      <c r="C42" s="33" t="s">
        <v>55</v>
      </c>
      <c r="D42" s="33" t="s">
        <v>56</v>
      </c>
      <c r="E42" s="14" t="s">
        <v>29</v>
      </c>
      <c r="F42" s="16" t="s">
        <v>30</v>
      </c>
      <c r="G42" s="16" t="s">
        <v>57</v>
      </c>
    </row>
    <row r="43" spans="2:11">
      <c r="B43" s="34" t="s">
        <v>58</v>
      </c>
      <c r="C43" s="24"/>
      <c r="D43" s="24"/>
      <c r="E43" s="24"/>
      <c r="F43" s="18"/>
      <c r="G43" s="18"/>
    </row>
    <row r="44" spans="2:11">
      <c r="B44" s="35" t="s">
        <v>59</v>
      </c>
      <c r="C44" s="24" t="s">
        <v>60</v>
      </c>
      <c r="D44" s="24">
        <v>34000</v>
      </c>
      <c r="E44" s="24" t="s">
        <v>50</v>
      </c>
      <c r="F44" s="18">
        <v>90</v>
      </c>
      <c r="G44" s="18">
        <f>D44*F44</f>
        <v>3060000</v>
      </c>
    </row>
    <row r="45" spans="2:11">
      <c r="B45" s="36" t="s">
        <v>61</v>
      </c>
      <c r="C45" s="24"/>
      <c r="D45" s="24"/>
      <c r="E45" s="24"/>
      <c r="F45" s="18"/>
      <c r="G45" s="18"/>
    </row>
    <row r="46" spans="2:11">
      <c r="B46" s="19" t="s">
        <v>62</v>
      </c>
      <c r="C46" s="24" t="s">
        <v>63</v>
      </c>
      <c r="D46" s="24">
        <v>100</v>
      </c>
      <c r="E46" s="24" t="s">
        <v>64</v>
      </c>
      <c r="F46" s="18">
        <v>2800</v>
      </c>
      <c r="G46" s="18">
        <f t="shared" ref="G46:G53" si="1">D46*F46</f>
        <v>280000</v>
      </c>
    </row>
    <row r="47" spans="2:11">
      <c r="B47" s="19" t="s">
        <v>65</v>
      </c>
      <c r="C47" s="24" t="s">
        <v>66</v>
      </c>
      <c r="D47" s="24">
        <v>8</v>
      </c>
      <c r="E47" s="24" t="s">
        <v>67</v>
      </c>
      <c r="F47" s="18">
        <v>50800</v>
      </c>
      <c r="G47" s="18">
        <f t="shared" si="1"/>
        <v>406400</v>
      </c>
    </row>
    <row r="48" spans="2:11">
      <c r="B48" s="19" t="s">
        <v>68</v>
      </c>
      <c r="C48" s="24" t="s">
        <v>66</v>
      </c>
      <c r="D48" s="24">
        <v>12</v>
      </c>
      <c r="E48" s="24" t="s">
        <v>69</v>
      </c>
      <c r="F48" s="18">
        <v>32700</v>
      </c>
      <c r="G48" s="18">
        <f t="shared" si="1"/>
        <v>392400</v>
      </c>
    </row>
    <row r="49" spans="2:10">
      <c r="B49" s="37" t="s">
        <v>70</v>
      </c>
      <c r="C49" s="24" t="s">
        <v>66</v>
      </c>
      <c r="D49" s="24">
        <v>10</v>
      </c>
      <c r="E49" s="29" t="s">
        <v>36</v>
      </c>
      <c r="F49" s="18">
        <v>34400</v>
      </c>
      <c r="G49" s="18">
        <f t="shared" si="1"/>
        <v>344000</v>
      </c>
    </row>
    <row r="50" spans="2:10">
      <c r="B50" s="19" t="s">
        <v>71</v>
      </c>
      <c r="C50" s="24" t="s">
        <v>63</v>
      </c>
      <c r="D50" s="88">
        <v>91.096984515077423</v>
      </c>
      <c r="E50" s="24" t="s">
        <v>72</v>
      </c>
      <c r="F50" s="18">
        <v>1593</v>
      </c>
      <c r="G50" s="18">
        <f t="shared" si="1"/>
        <v>145117.49633251835</v>
      </c>
      <c r="I50" s="10"/>
      <c r="J50" s="89"/>
    </row>
    <row r="51" spans="2:10">
      <c r="B51" s="19" t="s">
        <v>73</v>
      </c>
      <c r="C51" s="24" t="s">
        <v>74</v>
      </c>
      <c r="D51" s="24">
        <v>8</v>
      </c>
      <c r="E51" s="24" t="s">
        <v>50</v>
      </c>
      <c r="F51" s="18">
        <v>81000</v>
      </c>
      <c r="G51" s="18">
        <f t="shared" si="1"/>
        <v>648000</v>
      </c>
    </row>
    <row r="52" spans="2:10">
      <c r="B52" s="36" t="s">
        <v>75</v>
      </c>
      <c r="C52" s="24"/>
      <c r="D52" s="24"/>
      <c r="E52" s="24"/>
      <c r="F52" s="18"/>
      <c r="G52" s="18">
        <v>0</v>
      </c>
    </row>
    <row r="53" spans="2:10">
      <c r="B53" s="19" t="s">
        <v>76</v>
      </c>
      <c r="C53" s="24" t="s">
        <v>77</v>
      </c>
      <c r="D53" s="88">
        <v>0.67474386079037241</v>
      </c>
      <c r="E53" s="24" t="s">
        <v>34</v>
      </c>
      <c r="F53" s="18">
        <v>20470</v>
      </c>
      <c r="G53" s="18">
        <f t="shared" si="1"/>
        <v>13812.006830378923</v>
      </c>
      <c r="I53" s="10"/>
      <c r="J53" s="89"/>
    </row>
    <row r="54" spans="2:10">
      <c r="B54" s="36" t="s">
        <v>78</v>
      </c>
      <c r="C54" s="24"/>
      <c r="D54" s="24"/>
      <c r="E54" s="24"/>
      <c r="F54" s="18"/>
      <c r="G54" s="18">
        <v>0</v>
      </c>
    </row>
    <row r="55" spans="2:10">
      <c r="B55" s="19" t="s">
        <v>79</v>
      </c>
      <c r="C55" s="24" t="s">
        <v>77</v>
      </c>
      <c r="D55" s="24">
        <v>1</v>
      </c>
      <c r="E55" s="24" t="s">
        <v>80</v>
      </c>
      <c r="F55" s="18">
        <v>112890</v>
      </c>
      <c r="G55" s="18">
        <f>F55*D55</f>
        <v>112890</v>
      </c>
    </row>
    <row r="56" spans="2:10">
      <c r="B56" s="19" t="s">
        <v>81</v>
      </c>
      <c r="C56" s="24" t="s">
        <v>77</v>
      </c>
      <c r="D56" s="24">
        <v>2</v>
      </c>
      <c r="E56" s="24" t="s">
        <v>80</v>
      </c>
      <c r="F56" s="18">
        <v>53880</v>
      </c>
      <c r="G56" s="18">
        <f>F56*D56</f>
        <v>107760</v>
      </c>
    </row>
    <row r="57" spans="2:10">
      <c r="B57" s="38" t="s">
        <v>82</v>
      </c>
      <c r="C57" s="37"/>
      <c r="D57" s="37"/>
      <c r="E57" s="37"/>
      <c r="F57" s="18"/>
      <c r="G57" s="18">
        <f>F57*D57</f>
        <v>0</v>
      </c>
    </row>
    <row r="58" spans="2:10">
      <c r="B58" s="19" t="s">
        <v>83</v>
      </c>
      <c r="C58" s="24" t="s">
        <v>77</v>
      </c>
      <c r="D58" s="88">
        <v>2.2465460939462445</v>
      </c>
      <c r="E58" s="24" t="s">
        <v>80</v>
      </c>
      <c r="F58" s="18">
        <v>9240</v>
      </c>
      <c r="G58" s="18">
        <f>F58*D58</f>
        <v>20758.085908063298</v>
      </c>
      <c r="J58" s="89"/>
    </row>
    <row r="59" spans="2:10">
      <c r="B59" s="25" t="s">
        <v>84</v>
      </c>
      <c r="C59" s="26"/>
      <c r="D59" s="26"/>
      <c r="E59" s="26"/>
      <c r="F59" s="27"/>
      <c r="G59" s="39">
        <f>SUM(G44:G58)</f>
        <v>5531137.5890709618</v>
      </c>
    </row>
    <row r="60" spans="2:10">
      <c r="F60" s="10"/>
      <c r="G60" s="10"/>
    </row>
    <row r="61" spans="2:10">
      <c r="B61" s="13" t="s">
        <v>85</v>
      </c>
      <c r="F61" s="10"/>
      <c r="G61" s="10"/>
    </row>
    <row r="62" spans="2:10">
      <c r="B62" s="14" t="s">
        <v>86</v>
      </c>
      <c r="C62" s="14" t="s">
        <v>55</v>
      </c>
      <c r="D62" s="14" t="s">
        <v>56</v>
      </c>
      <c r="E62" s="14" t="s">
        <v>29</v>
      </c>
      <c r="F62" s="40" t="s">
        <v>30</v>
      </c>
      <c r="G62" s="16" t="s">
        <v>57</v>
      </c>
    </row>
    <row r="63" spans="2:10">
      <c r="B63" s="41" t="s">
        <v>87</v>
      </c>
      <c r="C63" s="24" t="s">
        <v>88</v>
      </c>
      <c r="D63" s="24">
        <v>6</v>
      </c>
      <c r="E63" s="24" t="s">
        <v>34</v>
      </c>
      <c r="F63" s="18">
        <v>150000</v>
      </c>
      <c r="G63" s="18">
        <f>F63*D63</f>
        <v>900000</v>
      </c>
    </row>
    <row r="64" spans="2:10">
      <c r="B64" s="25" t="s">
        <v>89</v>
      </c>
      <c r="C64" s="26"/>
      <c r="D64" s="26"/>
      <c r="E64" s="26"/>
      <c r="F64" s="27"/>
      <c r="G64" s="32">
        <f>SUM(G63:G63)</f>
        <v>900000</v>
      </c>
    </row>
    <row r="65" spans="2:7">
      <c r="F65" s="10"/>
      <c r="G65" s="10"/>
    </row>
    <row r="66" spans="2:7">
      <c r="B66" s="42" t="s">
        <v>90</v>
      </c>
      <c r="C66" s="42"/>
      <c r="D66" s="42"/>
      <c r="E66" s="42"/>
      <c r="F66" s="42"/>
      <c r="G66" s="43">
        <f>SUM(G27+G32+G39+G59+G64)</f>
        <v>8449637.5890709609</v>
      </c>
    </row>
    <row r="67" spans="2:7">
      <c r="B67" s="44" t="s">
        <v>91</v>
      </c>
      <c r="C67" s="21"/>
      <c r="D67" s="21"/>
      <c r="E67" s="21"/>
      <c r="F67" s="21"/>
      <c r="G67" s="45">
        <f>SUM(G66*5/100)</f>
        <v>422481.87945354806</v>
      </c>
    </row>
    <row r="68" spans="2:7">
      <c r="B68" s="46" t="s">
        <v>92</v>
      </c>
      <c r="C68" s="46"/>
      <c r="D68" s="46"/>
      <c r="E68" s="46"/>
      <c r="F68" s="46"/>
      <c r="G68" s="47">
        <f>SUM(G66:G67)</f>
        <v>8872119.4685245082</v>
      </c>
    </row>
    <row r="69" spans="2:7">
      <c r="B69" s="48" t="s">
        <v>93</v>
      </c>
      <c r="C69" s="48"/>
      <c r="D69" s="48"/>
      <c r="E69" s="48"/>
      <c r="F69" s="48"/>
      <c r="G69" s="49">
        <f>SUM(G11*G9)</f>
        <v>10500000</v>
      </c>
    </row>
    <row r="70" spans="2:7">
      <c r="B70" s="46" t="s">
        <v>94</v>
      </c>
      <c r="C70" s="42"/>
      <c r="D70" s="42"/>
      <c r="E70" s="42"/>
      <c r="F70" s="42"/>
      <c r="G70" s="43">
        <f>SUM(G69-G68)</f>
        <v>1627880.5314754918</v>
      </c>
    </row>
    <row r="71" spans="2:7">
      <c r="B71" s="50" t="s">
        <v>95</v>
      </c>
      <c r="C71" s="51"/>
      <c r="D71" s="51"/>
      <c r="E71" s="51"/>
      <c r="F71" s="51"/>
      <c r="G71" s="52"/>
    </row>
    <row r="72" spans="2:7" ht="15.75" thickBot="1">
      <c r="B72" s="53"/>
      <c r="C72" s="51"/>
      <c r="D72" s="51"/>
      <c r="E72" s="51"/>
      <c r="F72" s="51"/>
      <c r="G72" s="52"/>
    </row>
    <row r="73" spans="2:7">
      <c r="B73" s="54" t="s">
        <v>96</v>
      </c>
      <c r="C73" s="55"/>
      <c r="D73" s="55"/>
      <c r="E73" s="55"/>
      <c r="F73" s="56"/>
      <c r="G73" s="52"/>
    </row>
    <row r="74" spans="2:7">
      <c r="B74" s="57" t="s">
        <v>97</v>
      </c>
      <c r="C74" s="58"/>
      <c r="D74" s="58"/>
      <c r="E74" s="58"/>
      <c r="F74" s="59"/>
      <c r="G74" s="52"/>
    </row>
    <row r="75" spans="2:7">
      <c r="B75" s="57" t="s">
        <v>98</v>
      </c>
      <c r="C75" s="58"/>
      <c r="D75" s="58"/>
      <c r="E75" s="58"/>
      <c r="F75" s="59"/>
      <c r="G75" s="52"/>
    </row>
    <row r="76" spans="2:7">
      <c r="B76" s="57" t="s">
        <v>99</v>
      </c>
      <c r="C76" s="58"/>
      <c r="D76" s="58"/>
      <c r="E76" s="58"/>
      <c r="F76" s="59"/>
      <c r="G76" s="52"/>
    </row>
    <row r="77" spans="2:7">
      <c r="B77" s="57" t="s">
        <v>100</v>
      </c>
      <c r="C77" s="58"/>
      <c r="D77" s="58"/>
      <c r="E77" s="58"/>
      <c r="F77" s="59"/>
      <c r="G77" s="52"/>
    </row>
    <row r="78" spans="2:7">
      <c r="B78" s="57" t="s">
        <v>101</v>
      </c>
      <c r="C78" s="58"/>
      <c r="D78" s="58"/>
      <c r="E78" s="58"/>
      <c r="F78" s="59"/>
      <c r="G78" s="52"/>
    </row>
    <row r="79" spans="2:7" ht="15.75" thickBot="1">
      <c r="B79" s="60" t="s">
        <v>102</v>
      </c>
      <c r="C79" s="61"/>
      <c r="D79" s="61"/>
      <c r="E79" s="61"/>
      <c r="F79" s="62"/>
      <c r="G79" s="52"/>
    </row>
    <row r="80" spans="2:7" ht="15.75" thickBot="1">
      <c r="B80" s="63"/>
      <c r="C80" s="58"/>
      <c r="D80" s="58"/>
      <c r="E80" s="58"/>
      <c r="F80" s="58"/>
      <c r="G80" s="52"/>
    </row>
    <row r="81" spans="2:7" ht="15.75" thickBot="1">
      <c r="B81" s="64" t="s">
        <v>103</v>
      </c>
      <c r="C81" s="65"/>
      <c r="D81" s="66"/>
      <c r="E81" s="67"/>
      <c r="F81" s="67"/>
      <c r="G81" s="52"/>
    </row>
    <row r="82" spans="2:7">
      <c r="B82" s="68" t="s">
        <v>104</v>
      </c>
      <c r="C82" s="90" t="s">
        <v>105</v>
      </c>
      <c r="D82" s="91" t="s">
        <v>106</v>
      </c>
      <c r="E82" s="67"/>
      <c r="F82" s="67"/>
      <c r="G82" s="52"/>
    </row>
    <row r="83" spans="2:7">
      <c r="B83" s="69" t="s">
        <v>107</v>
      </c>
      <c r="C83" s="70">
        <f>G27</f>
        <v>1840000</v>
      </c>
      <c r="D83" s="71">
        <f>(C83/C89)</f>
        <v>0.20739125600458175</v>
      </c>
      <c r="E83" s="67"/>
      <c r="F83" s="67"/>
      <c r="G83" s="52"/>
    </row>
    <row r="84" spans="2:7">
      <c r="B84" s="69" t="s">
        <v>108</v>
      </c>
      <c r="C84" s="92">
        <f>G32</f>
        <v>0</v>
      </c>
      <c r="D84" s="71">
        <v>0</v>
      </c>
      <c r="E84" s="67"/>
      <c r="F84" s="67"/>
      <c r="G84" s="52"/>
    </row>
    <row r="85" spans="2:7">
      <c r="B85" s="69" t="s">
        <v>109</v>
      </c>
      <c r="C85" s="70">
        <f>G39</f>
        <v>178500</v>
      </c>
      <c r="D85" s="71">
        <f>(C85/C89)</f>
        <v>2.0119206085227086E-2</v>
      </c>
      <c r="E85" s="67"/>
      <c r="F85" s="67"/>
      <c r="G85" s="52"/>
    </row>
    <row r="86" spans="2:7">
      <c r="B86" s="69" t="s">
        <v>110</v>
      </c>
      <c r="C86" s="70">
        <f>G59</f>
        <v>5531137.5890709618</v>
      </c>
      <c r="D86" s="71">
        <f>(C86/C89)</f>
        <v>0.62342911507151133</v>
      </c>
      <c r="E86" s="67"/>
      <c r="F86" s="67"/>
      <c r="G86" s="52"/>
    </row>
    <row r="87" spans="2:7">
      <c r="B87" s="69" t="s">
        <v>111</v>
      </c>
      <c r="C87" s="72">
        <f>G64</f>
        <v>900000</v>
      </c>
      <c r="D87" s="71">
        <f>(C87/C89)</f>
        <v>0.10144137521963237</v>
      </c>
      <c r="E87" s="73"/>
      <c r="F87" s="73"/>
      <c r="G87" s="52"/>
    </row>
    <row r="88" spans="2:7">
      <c r="B88" s="69" t="s">
        <v>112</v>
      </c>
      <c r="C88" s="72">
        <f>G67</f>
        <v>422481.87945354806</v>
      </c>
      <c r="D88" s="71">
        <f>(C88/C89)</f>
        <v>4.7619047619047623E-2</v>
      </c>
      <c r="E88" s="73"/>
      <c r="F88" s="73"/>
      <c r="G88" s="52"/>
    </row>
    <row r="89" spans="2:7" ht="15.75" thickBot="1">
      <c r="B89" s="74" t="s">
        <v>113</v>
      </c>
      <c r="C89" s="75">
        <f>SUM(C83:C88)</f>
        <v>8872119.4685245082</v>
      </c>
      <c r="D89" s="76">
        <f>SUM(D83:D88)</f>
        <v>1.0000000000000002</v>
      </c>
      <c r="E89" s="73"/>
      <c r="F89" s="73"/>
      <c r="G89" s="52"/>
    </row>
    <row r="90" spans="2:7">
      <c r="B90" s="53"/>
      <c r="C90" s="51"/>
      <c r="D90" s="51"/>
      <c r="E90" s="51"/>
      <c r="F90" s="51"/>
      <c r="G90" s="52"/>
    </row>
    <row r="91" spans="2:7" ht="15.75" thickBot="1">
      <c r="B91" s="77"/>
      <c r="C91" s="51"/>
      <c r="D91" s="51"/>
      <c r="E91" s="51"/>
      <c r="F91" s="51"/>
      <c r="G91" s="52"/>
    </row>
    <row r="92" spans="2:7" ht="15.75" thickBot="1">
      <c r="B92" s="78"/>
      <c r="C92" s="65" t="s">
        <v>114</v>
      </c>
      <c r="D92" s="79"/>
      <c r="E92" s="80"/>
      <c r="F92" s="73"/>
      <c r="G92" s="52"/>
    </row>
    <row r="93" spans="2:7">
      <c r="B93" s="81" t="s">
        <v>115</v>
      </c>
      <c r="C93" s="93">
        <v>20000</v>
      </c>
      <c r="D93" s="93">
        <v>25000</v>
      </c>
      <c r="E93" s="94">
        <v>26000</v>
      </c>
      <c r="F93" s="82"/>
      <c r="G93" s="83"/>
    </row>
    <row r="94" spans="2:7" ht="15.75" thickBot="1">
      <c r="B94" s="74" t="s">
        <v>116</v>
      </c>
      <c r="C94" s="95">
        <f>(G68/C93)</f>
        <v>443.60597342622543</v>
      </c>
      <c r="D94" s="95">
        <f>(G68/D93)</f>
        <v>354.88477874098032</v>
      </c>
      <c r="E94" s="96">
        <f>(G68/E93)</f>
        <v>341.23536417401954</v>
      </c>
      <c r="F94" s="82"/>
      <c r="G94" s="83"/>
    </row>
    <row r="95" spans="2:7">
      <c r="B95" s="84" t="s">
        <v>117</v>
      </c>
      <c r="C95" s="58"/>
      <c r="D95" s="58"/>
      <c r="E95" s="58"/>
      <c r="F95" s="58"/>
      <c r="G95" s="58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72685C-DCD6-46CE-8F5C-186C799E5290}"/>
</file>

<file path=customXml/itemProps2.xml><?xml version="1.0" encoding="utf-8"?>
<ds:datastoreItem xmlns:ds="http://schemas.openxmlformats.org/officeDocument/2006/customXml" ds:itemID="{95B80308-A14A-4244-9B2C-8DE043882F63}"/>
</file>

<file path=customXml/itemProps3.xml><?xml version="1.0" encoding="utf-8"?>
<ds:datastoreItem xmlns:ds="http://schemas.openxmlformats.org/officeDocument/2006/customXml" ds:itemID="{23303B17-9FF5-4515-9BC7-872C7DDB0C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2022-03-15T19:34:45Z</dcterms:created>
  <dcterms:modified xsi:type="dcterms:W3CDTF">2022-06-20T17:08:04Z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