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Repollo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22" i="1" l="1"/>
  <c r="G23" i="1"/>
  <c r="G24" i="1"/>
  <c r="G25" i="1"/>
  <c r="G26" i="1"/>
  <c r="G27" i="1"/>
  <c r="G21" i="1"/>
  <c r="G28" i="1" l="1"/>
  <c r="G41" i="1"/>
  <c r="G40" i="1"/>
  <c r="G58" i="1" l="1"/>
  <c r="G59" i="1"/>
  <c r="G60" i="1"/>
  <c r="G32" i="1"/>
  <c r="G33" i="1" s="1"/>
  <c r="C81" i="1" s="1"/>
  <c r="G52" i="1"/>
  <c r="G50" i="1"/>
  <c r="G49" i="1"/>
  <c r="G47" i="1"/>
  <c r="G39" i="1"/>
  <c r="G38" i="1"/>
  <c r="G37" i="1"/>
  <c r="G12" i="1"/>
  <c r="G66" i="1" s="1"/>
  <c r="G54" i="1" l="1"/>
  <c r="C83" i="1" s="1"/>
  <c r="G42" i="1"/>
  <c r="G61" i="1"/>
  <c r="C84" i="1" s="1"/>
  <c r="G63" i="1" l="1"/>
  <c r="G64" i="1" s="1"/>
  <c r="C85" i="1" s="1"/>
  <c r="C80" i="1"/>
  <c r="C82" i="1"/>
  <c r="G65" i="1" l="1"/>
  <c r="E91" i="1" s="1"/>
  <c r="C86" i="1"/>
  <c r="D81" i="1" s="1"/>
  <c r="D91" i="1" l="1"/>
  <c r="C91" i="1"/>
  <c r="G67" i="1"/>
  <c r="D82" i="1"/>
  <c r="D80" i="1"/>
  <c r="D83" i="1"/>
  <c r="D84" i="1"/>
  <c r="D85" i="1"/>
  <c r="D86" i="1" l="1"/>
</calcChain>
</file>

<file path=xl/sharedStrings.xml><?xml version="1.0" encoding="utf-8"?>
<sst xmlns="http://schemas.openxmlformats.org/spreadsheetml/2006/main" count="159" uniqueCount="115">
  <si>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</si>
  <si>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</si>
  <si>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</si>
  <si>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</si>
  <si>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</si>
  <si>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</si>
  <si>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</si>
  <si>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</si>
  <si>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</si>
  <si>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</si>
  <si>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</si>
  <si>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</si>
  <si>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</si>
  <si>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</si>
  <si>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</si>
  <si>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</si>
  <si>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</si>
  <si>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</si>
  <si>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</si>
  <si>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</si>
  <si>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</si>
  <si>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</si>
  <si>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</si>
  <si>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</si>
  <si>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</si>
  <si>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</si>
  <si>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</si>
  <si>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</si>
  <si>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</si>
  <si>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</si>
  <si>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</si>
  <si>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</si>
  <si>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</si>
  <si>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</si>
  <si>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</si>
  <si>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</si>
  <si>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</si>
  <si>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</si>
  <si>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</si>
  <si>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</si>
  <si>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</si>
  <si>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</si>
  <si>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</si>
  <si>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</si>
  <si>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</si>
  <si>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</si>
  <si>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</si>
  <si>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</si>
  <si>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</si>
  <si>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</si>
  <si>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</si>
  <si>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</si>
  <si>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</si>
  <si>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Riego</t>
  </si>
  <si>
    <t>Cosecha</t>
  </si>
  <si>
    <t>Acarreo de insumos</t>
  </si>
  <si>
    <t>Lt</t>
  </si>
  <si>
    <t>6. El  costo de la mano de obra NO incluye impuestos e  imposiciones</t>
  </si>
  <si>
    <t>VALPARAÍSO</t>
  </si>
  <si>
    <t>Costo unitario ($/Unidad) (*)</t>
  </si>
  <si>
    <t>PRECIO ESPERADO ($/unidad)</t>
  </si>
  <si>
    <t>Aradura</t>
  </si>
  <si>
    <t>Rastra</t>
  </si>
  <si>
    <t>Melgadora</t>
  </si>
  <si>
    <t>Acarreo de cosecha</t>
  </si>
  <si>
    <t>Combustible para bomba de agua</t>
  </si>
  <si>
    <t>Litros</t>
  </si>
  <si>
    <t>Combustible traslado de productos a lugar de venta</t>
  </si>
  <si>
    <t>ESCENARIOS COSTO UNITARIO  ($/Unidad)</t>
  </si>
  <si>
    <t>REPOLLO</t>
  </si>
  <si>
    <t>CORAZON DE BUEY</t>
  </si>
  <si>
    <t>Jul-Ago</t>
  </si>
  <si>
    <t>Preparación de almácigos</t>
  </si>
  <si>
    <t>Abril</t>
  </si>
  <si>
    <t>Aplicación de materia orgánica</t>
  </si>
  <si>
    <t>Transplante</t>
  </si>
  <si>
    <t>Mayo</t>
  </si>
  <si>
    <t>Aplicación de Fitosanitarios</t>
  </si>
  <si>
    <t>Junio</t>
  </si>
  <si>
    <t>Mayo-Julio</t>
  </si>
  <si>
    <t>Aplicación de Fertilizante</t>
  </si>
  <si>
    <t>Mayo-Junio</t>
  </si>
  <si>
    <t>Marzo</t>
  </si>
  <si>
    <t>Julio</t>
  </si>
  <si>
    <t>SEMILLA</t>
  </si>
  <si>
    <t>100 grs</t>
  </si>
  <si>
    <t>FERTILIZANTES</t>
  </si>
  <si>
    <t>FITOSANITARIOS</t>
  </si>
  <si>
    <t>Mayo-Ago</t>
  </si>
  <si>
    <t>Rollo planza 550 mt</t>
  </si>
  <si>
    <t>Rollo</t>
  </si>
  <si>
    <t>Semillas de Repollo Corazon de Buey 100g</t>
  </si>
  <si>
    <t>Labores culturales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</si>
  <si>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</si>
  <si>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</si>
  <si>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</si>
  <si>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Jul</t>
  </si>
  <si>
    <t>JULIO</t>
  </si>
  <si>
    <t>RENDIMIENTO (Unidades/1000m2.)</t>
  </si>
  <si>
    <t>Unidad (Horas Máquina)</t>
  </si>
  <si>
    <t>HM</t>
  </si>
  <si>
    <t>$/1000m2</t>
  </si>
  <si>
    <t>COSTO TOTAL/1000m2</t>
  </si>
  <si>
    <t>Rendimiento (Unidades/1000m2)</t>
  </si>
  <si>
    <t>RAPA NUI</t>
  </si>
  <si>
    <t>Bocashi</t>
  </si>
  <si>
    <t>5 kg</t>
  </si>
  <si>
    <t>Biofertilizante</t>
  </si>
  <si>
    <t>5 lt</t>
  </si>
  <si>
    <t>Jabón Potásico (5L)</t>
  </si>
  <si>
    <t>5 Lt</t>
  </si>
  <si>
    <t>Plutella xylostella - Pieris brassicae</t>
  </si>
  <si>
    <t>Javelin 2kg (Bacillus thuringiensis)</t>
  </si>
  <si>
    <t>2kg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</si>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</sst>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&quot;;&quot; &quot;* &quot;-&quot;#,##0&quot; &quot;;&quot; &quot;* &quot;- &quot;"/>
    <numFmt numFmtId="165" formatCode="&quot;$&quot;#,##0"/>
    <numFmt numFmtId="166" formatCode="#,##0.0"/>
    <numFmt numFmtId="167" formatCode="0.0"/>
  </numFmts>
  <fonts count="22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4" fillId="0" borderId="0" applyNumberFormat="0" applyFill="0" applyBorder="0" applyAlignment="0" applyProtection="0"/>
    <xf numFmtId="41" fontId="17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5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165" fontId="6" fillId="0" borderId="53" xfId="0" applyNumberFormat="1" applyFont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165" fontId="6" fillId="0" borderId="53" xfId="0" applyNumberFormat="1" applyFont="1" applyFill="1" applyBorder="1" applyAlignment="1">
      <alignment horizontal="center" vertical="center"/>
    </xf>
    <xf numFmtId="17" fontId="6" fillId="0" borderId="53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9" fillId="10" borderId="53" xfId="0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2" xfId="1" applyNumberFormat="1" applyFont="1" applyBorder="1" applyAlignment="1" applyProtection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9" fillId="0" borderId="52" xfId="1" applyNumberFormat="1" applyFont="1" applyBorder="1" applyAlignment="1" applyProtection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0" fillId="11" borderId="53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14" fillId="2" borderId="40" xfId="0" applyNumberFormat="1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center" vertical="center"/>
    </xf>
    <xf numFmtId="165" fontId="1" fillId="2" borderId="42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/>
    </xf>
    <xf numFmtId="165" fontId="1" fillId="2" borderId="44" xfId="0" applyNumberFormat="1" applyFont="1" applyFill="1" applyBorder="1" applyAlignment="1">
      <alignment horizontal="center" vertical="center"/>
    </xf>
    <xf numFmtId="49" fontId="1" fillId="2" borderId="45" xfId="0" applyNumberFormat="1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165" fontId="1" fillId="2" borderId="47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165" fontId="1" fillId="7" borderId="18" xfId="0" applyNumberFormat="1" applyFont="1" applyFill="1" applyBorder="1" applyAlignment="1">
      <alignment horizontal="center" vertical="center"/>
    </xf>
    <xf numFmtId="49" fontId="14" fillId="8" borderId="30" xfId="0" applyNumberFormat="1" applyFont="1" applyFill="1" applyBorder="1" applyAlignment="1">
      <alignment horizontal="center" vertical="center"/>
    </xf>
    <xf numFmtId="49" fontId="14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4" fillId="2" borderId="32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/>
    </xf>
    <xf numFmtId="49" fontId="14" fillId="8" borderId="34" xfId="0" applyNumberFormat="1" applyFont="1" applyFill="1" applyBorder="1" applyAlignment="1">
      <alignment horizontal="center" vertical="center"/>
    </xf>
    <xf numFmtId="164" fontId="14" fillId="8" borderId="35" xfId="0" applyNumberFormat="1" applyFont="1" applyFill="1" applyBorder="1" applyAlignment="1">
      <alignment horizontal="center" vertical="center"/>
    </xf>
    <xf numFmtId="9" fontId="14" fillId="8" borderId="36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16" fillId="9" borderId="18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5" fontId="3" fillId="7" borderId="17" xfId="0" applyNumberFormat="1" applyFont="1" applyFill="1" applyBorder="1" applyAlignment="1">
      <alignment horizontal="center" vertical="center"/>
    </xf>
    <xf numFmtId="49" fontId="14" fillId="8" borderId="49" xfId="0" applyNumberFormat="1" applyFont="1" applyFill="1" applyBorder="1" applyAlignment="1">
      <alignment horizontal="center" vertical="center"/>
    </xf>
    <xf numFmtId="165" fontId="14" fillId="7" borderId="18" xfId="0" applyNumberFormat="1" applyFont="1" applyFill="1" applyBorder="1" applyAlignment="1">
      <alignment horizontal="center" vertical="center"/>
    </xf>
    <xf numFmtId="165" fontId="14" fillId="2" borderId="1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4" fillId="0" borderId="35" xfId="0" applyNumberFormat="1" applyFont="1" applyFill="1" applyBorder="1" applyAlignment="1">
      <alignment horizontal="center" vertical="center"/>
    </xf>
    <xf numFmtId="164" fontId="14" fillId="0" borderId="36" xfId="0" applyNumberFormat="1" applyFont="1" applyFill="1" applyBorder="1" applyAlignment="1">
      <alignment horizontal="center" vertical="center"/>
    </xf>
    <xf numFmtId="49" fontId="18" fillId="3" borderId="53" xfId="0" applyNumberFormat="1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3" fontId="19" fillId="0" borderId="53" xfId="0" applyNumberFormat="1" applyFont="1" applyFill="1" applyBorder="1" applyAlignment="1">
      <alignment horizontal="center" vertical="center"/>
    </xf>
    <xf numFmtId="41" fontId="14" fillId="0" borderId="50" xfId="2" applyFont="1" applyFill="1" applyBorder="1" applyAlignment="1">
      <alignment horizontal="center" vertical="center"/>
    </xf>
    <xf numFmtId="41" fontId="14" fillId="0" borderId="51" xfId="2" applyFont="1" applyFill="1" applyBorder="1" applyAlignment="1">
      <alignment horizontal="center" vertical="center"/>
    </xf>
    <xf numFmtId="166" fontId="6" fillId="0" borderId="53" xfId="0" applyNumberFormat="1" applyFont="1" applyFill="1" applyBorder="1" applyAlignment="1">
      <alignment horizontal="center" vertical="center"/>
    </xf>
    <xf numFmtId="167" fontId="6" fillId="0" borderId="53" xfId="0" applyNumberFormat="1" applyFont="1" applyFill="1" applyBorder="1" applyAlignment="1">
      <alignment horizontal="center" vertical="center" wrapText="1"/>
    </xf>
    <xf numFmtId="167" fontId="10" fillId="11" borderId="53" xfId="0" applyNumberFormat="1" applyFont="1" applyFill="1" applyBorder="1" applyAlignment="1">
      <alignment horizontal="center" vertical="center"/>
    </xf>
    <xf numFmtId="42" fontId="3" fillId="3" borderId="5" xfId="3" applyFont="1" applyFill="1" applyBorder="1" applyAlignment="1">
      <alignment horizontal="center" vertical="center" wrapText="1"/>
    </xf>
    <xf numFmtId="42" fontId="6" fillId="0" borderId="53" xfId="3" applyFont="1" applyFill="1" applyBorder="1" applyAlignment="1">
      <alignment horizontal="center" vertical="center"/>
    </xf>
    <xf numFmtId="42" fontId="6" fillId="0" borderId="53" xfId="3" applyFont="1" applyFill="1" applyBorder="1" applyAlignment="1">
      <alignment horizontal="center" vertical="center" wrapText="1"/>
    </xf>
    <xf numFmtId="42" fontId="2" fillId="3" borderId="5" xfId="3" applyFont="1" applyFill="1" applyBorder="1" applyAlignment="1">
      <alignment horizontal="center" vertical="center"/>
    </xf>
    <xf numFmtId="42" fontId="1" fillId="2" borderId="8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3" fillId="3" borderId="11" xfId="3" applyFont="1" applyFill="1" applyBorder="1" applyAlignment="1">
      <alignment horizontal="center" vertical="center" wrapText="1"/>
    </xf>
    <xf numFmtId="42" fontId="3" fillId="3" borderId="11" xfId="3" applyFont="1" applyFill="1" applyBorder="1" applyAlignment="1">
      <alignment horizontal="center" vertical="center"/>
    </xf>
    <xf numFmtId="42" fontId="1" fillId="2" borderId="11" xfId="3" applyFont="1" applyFill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3" fillId="3" borderId="9" xfId="3" applyFont="1" applyFill="1" applyBorder="1" applyAlignment="1">
      <alignment horizontal="center" vertical="center" wrapText="1"/>
    </xf>
    <xf numFmtId="42" fontId="3" fillId="3" borderId="9" xfId="3" applyFont="1" applyFill="1" applyBorder="1" applyAlignment="1">
      <alignment horizontal="center" vertical="center"/>
    </xf>
    <xf numFmtId="42" fontId="9" fillId="0" borderId="52" xfId="3" applyFont="1" applyBorder="1" applyAlignment="1" applyProtection="1">
      <alignment horizontal="center" vertical="center" wrapText="1"/>
    </xf>
    <xf numFmtId="42" fontId="9" fillId="0" borderId="52" xfId="3" applyFont="1" applyBorder="1" applyAlignment="1" applyProtection="1">
      <alignment horizontal="center" vertical="center"/>
    </xf>
    <xf numFmtId="42" fontId="11" fillId="0" borderId="53" xfId="3" applyFont="1" applyFill="1" applyBorder="1" applyAlignment="1">
      <alignment horizontal="center" vertical="center" wrapText="1"/>
    </xf>
    <xf numFmtId="42" fontId="10" fillId="11" borderId="53" xfId="3" applyFont="1" applyFill="1" applyBorder="1" applyAlignment="1" applyProtection="1">
      <alignment horizontal="center" vertical="center"/>
    </xf>
    <xf numFmtId="42" fontId="10" fillId="11" borderId="53" xfId="3" applyFont="1" applyFill="1" applyBorder="1" applyAlignment="1" applyProtection="1">
      <alignment horizontal="center" vertical="center" wrapText="1"/>
    </xf>
    <xf numFmtId="42" fontId="9" fillId="0" borderId="53" xfId="3" applyFont="1" applyFill="1" applyBorder="1" applyAlignment="1">
      <alignment horizontal="center" vertical="center"/>
    </xf>
    <xf numFmtId="42" fontId="9" fillId="0" borderId="53" xfId="3" applyFont="1" applyBorder="1" applyAlignment="1" applyProtection="1">
      <alignment horizontal="center" vertical="center"/>
    </xf>
    <xf numFmtId="42" fontId="10" fillId="0" borderId="53" xfId="3" applyFont="1" applyBorder="1" applyAlignment="1" applyProtection="1">
      <alignment horizontal="center" vertical="center"/>
    </xf>
    <xf numFmtId="42" fontId="2" fillId="3" borderId="15" xfId="3" applyFont="1" applyFill="1" applyBorder="1" applyAlignment="1">
      <alignment horizontal="center" vertical="center"/>
    </xf>
    <xf numFmtId="42" fontId="1" fillId="2" borderId="21" xfId="3" applyFont="1" applyFill="1" applyBorder="1" applyAlignment="1">
      <alignment horizontal="center" vertical="center"/>
    </xf>
    <xf numFmtId="42" fontId="3" fillId="5" borderId="23" xfId="3" applyFont="1" applyFill="1" applyBorder="1" applyAlignment="1">
      <alignment horizontal="center" vertical="center"/>
    </xf>
    <xf numFmtId="42" fontId="3" fillId="5" borderId="24" xfId="3" applyFont="1" applyFill="1" applyBorder="1" applyAlignment="1">
      <alignment horizontal="center" vertical="center"/>
    </xf>
    <xf numFmtId="42" fontId="3" fillId="3" borderId="26" xfId="3" applyFont="1" applyFill="1" applyBorder="1" applyAlignment="1">
      <alignment horizontal="center" vertical="center"/>
    </xf>
    <xf numFmtId="42" fontId="3" fillId="5" borderId="11" xfId="3" applyFont="1" applyFill="1" applyBorder="1" applyAlignment="1">
      <alignment horizontal="center" vertical="center"/>
    </xf>
    <xf numFmtId="42" fontId="3" fillId="5" borderId="26" xfId="3" applyFont="1" applyFill="1" applyBorder="1" applyAlignment="1">
      <alignment horizontal="center" vertical="center"/>
    </xf>
    <xf numFmtId="42" fontId="3" fillId="5" borderId="28" xfId="3" applyFont="1" applyFill="1" applyBorder="1" applyAlignment="1">
      <alignment horizontal="center" vertical="center"/>
    </xf>
    <xf numFmtId="42" fontId="3" fillId="6" borderId="29" xfId="3" applyFont="1" applyFill="1" applyBorder="1" applyAlignment="1">
      <alignment horizontal="center" vertical="center"/>
    </xf>
    <xf numFmtId="3" fontId="6" fillId="0" borderId="53" xfId="0" applyNumberFormat="1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165" fontId="7" fillId="0" borderId="53" xfId="0" applyNumberFormat="1" applyFont="1" applyBorder="1" applyAlignment="1">
      <alignment horizontal="center" vertical="center" wrapText="1"/>
    </xf>
    <xf numFmtId="0" fontId="0" fillId="2" borderId="60" xfId="0" applyFont="1" applyFill="1" applyBorder="1" applyAlignment="1"/>
    <xf numFmtId="49" fontId="2" fillId="3" borderId="61" xfId="0" applyNumberFormat="1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42" fontId="2" fillId="3" borderId="61" xfId="3" applyFont="1" applyFill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0" fillId="11" borderId="62" xfId="0" applyFont="1" applyFill="1" applyBorder="1" applyAlignment="1">
      <alignment horizontal="center" vertical="center"/>
    </xf>
    <xf numFmtId="42" fontId="10" fillId="11" borderId="62" xfId="3" applyFont="1" applyFill="1" applyBorder="1" applyAlignment="1" applyProtection="1">
      <alignment horizontal="center" vertical="center"/>
    </xf>
    <xf numFmtId="42" fontId="10" fillId="11" borderId="62" xfId="3" applyFont="1" applyFill="1" applyBorder="1" applyAlignment="1" applyProtection="1">
      <alignment horizontal="center" vertical="center" wrapText="1"/>
    </xf>
    <xf numFmtId="49" fontId="16" fillId="9" borderId="37" xfId="0" applyNumberFormat="1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21" fillId="3" borderId="53" xfId="0" applyNumberFormat="1" applyFont="1" applyFill="1" applyBorder="1" applyAlignment="1">
      <alignment horizontal="center" vertical="center" wrapText="1"/>
    </xf>
    <xf numFmtId="0" fontId="21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1184565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3964"/>
          <a:ext cx="7038110" cy="1195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B1" zoomScale="110" zoomScaleNormal="110" workbookViewId="0">
      <selection activeCell="I6" sqref="I6"/>
    </sheetView>
  </sheetViews>
  <sheetFormatPr baseColWidth="10" defaultColWidth="10.88671875" defaultRowHeight="11.25" customHeight="1"/>
  <cols>
    <col min="1" max="1" width="4.44140625" style="1" customWidth="1"/>
    <col min="2" max="2" width="32.77734375" style="109" customWidth="1"/>
    <col min="3" max="3" width="19.33203125" style="109" customWidth="1"/>
    <col min="4" max="4" width="9.44140625" style="109" customWidth="1"/>
    <col min="5" max="5" width="13.5546875" style="109" customWidth="1"/>
    <col min="6" max="6" width="10.21875" style="110" customWidth="1"/>
    <col min="7" max="7" width="17.33203125" style="110" bestFit="1" customWidth="1"/>
    <col min="8" max="255" width="10.88671875" style="1" customWidth="1"/>
  </cols>
  <sheetData>
    <row r="1" spans="1:7" ht="15" customHeight="1">
      <c r="A1" s="2"/>
      <c r="B1" s="14"/>
      <c r="C1" s="14"/>
      <c r="D1" s="14"/>
      <c r="E1" s="14"/>
      <c r="F1" s="15"/>
      <c r="G1" s="15"/>
    </row>
    <row r="2" spans="1:7" ht="15" customHeight="1">
      <c r="A2" s="2"/>
      <c r="B2" s="14"/>
      <c r="C2" s="14"/>
      <c r="D2" s="14"/>
      <c r="E2" s="14"/>
      <c r="F2" s="15"/>
      <c r="G2" s="15"/>
    </row>
    <row r="3" spans="1:7" ht="15" customHeight="1">
      <c r="A3" s="2"/>
      <c r="B3" s="14"/>
      <c r="C3" s="14"/>
      <c r="D3" s="14"/>
      <c r="E3" s="14"/>
      <c r="F3" s="15"/>
      <c r="G3" s="15"/>
    </row>
    <row r="4" spans="1:7" ht="15" customHeight="1">
      <c r="A4" s="2"/>
      <c r="B4" s="14"/>
      <c r="C4" s="14"/>
      <c r="D4" s="14"/>
      <c r="E4" s="14"/>
      <c r="F4" s="15"/>
      <c r="G4" s="15"/>
    </row>
    <row r="5" spans="1:7" ht="15" customHeight="1">
      <c r="A5" s="2"/>
      <c r="B5" s="14"/>
      <c r="C5" s="14"/>
      <c r="D5" s="14"/>
      <c r="E5" s="14"/>
      <c r="F5" s="15"/>
      <c r="G5" s="15"/>
    </row>
    <row r="6" spans="1:7" ht="15" customHeight="1">
      <c r="A6" s="2"/>
      <c r="B6" s="14"/>
      <c r="C6" s="14"/>
      <c r="D6" s="14"/>
      <c r="E6" s="14"/>
      <c r="F6" s="15"/>
      <c r="G6" s="15"/>
    </row>
    <row r="7" spans="1:7" ht="15" customHeight="1">
      <c r="A7" s="2"/>
      <c r="B7" s="14"/>
      <c r="C7" s="14"/>
      <c r="D7" s="14"/>
      <c r="E7" s="14"/>
      <c r="F7" s="15"/>
      <c r="G7" s="15"/>
    </row>
    <row r="8" spans="1:7" ht="15" customHeight="1">
      <c r="A8" s="2"/>
      <c r="B8" s="16"/>
      <c r="C8" s="16"/>
      <c r="D8" s="14"/>
      <c r="E8" s="16"/>
      <c r="F8" s="17"/>
      <c r="G8" s="17"/>
    </row>
    <row r="9" spans="1:7" ht="12" customHeight="1">
      <c r="A9" s="8"/>
      <c r="B9" s="113" t="s">
        <v>0</v>
      </c>
      <c r="C9" s="114" t="s">
        <v>69</v>
      </c>
      <c r="D9" s="115"/>
      <c r="E9" s="169" t="s">
        <v>98</v>
      </c>
      <c r="F9" s="170"/>
      <c r="G9" s="116">
        <v>1800</v>
      </c>
    </row>
    <row r="10" spans="1:7" ht="14.4">
      <c r="A10" s="8"/>
      <c r="B10" s="10" t="s">
        <v>1</v>
      </c>
      <c r="C10" s="21" t="s">
        <v>70</v>
      </c>
      <c r="D10" s="19"/>
      <c r="E10" s="167" t="s">
        <v>2</v>
      </c>
      <c r="F10" s="168"/>
      <c r="G10" s="20" t="s">
        <v>97</v>
      </c>
    </row>
    <row r="11" spans="1:7" ht="14.4">
      <c r="A11" s="8"/>
      <c r="B11" s="10" t="s">
        <v>3</v>
      </c>
      <c r="C11" s="18" t="s">
        <v>52</v>
      </c>
      <c r="D11" s="19"/>
      <c r="E11" s="167" t="s">
        <v>60</v>
      </c>
      <c r="F11" s="168"/>
      <c r="G11" s="22">
        <v>1500</v>
      </c>
    </row>
    <row r="12" spans="1:7" ht="14.4">
      <c r="A12" s="8"/>
      <c r="B12" s="10" t="s">
        <v>4</v>
      </c>
      <c r="C12" s="18" t="s">
        <v>58</v>
      </c>
      <c r="D12" s="19"/>
      <c r="E12" s="175" t="s">
        <v>5</v>
      </c>
      <c r="F12" s="176"/>
      <c r="G12" s="20">
        <f>+G9*G11</f>
        <v>2700000</v>
      </c>
    </row>
    <row r="13" spans="1:7" ht="14.4">
      <c r="A13" s="8"/>
      <c r="B13" s="10" t="s">
        <v>6</v>
      </c>
      <c r="C13" s="18" t="s">
        <v>104</v>
      </c>
      <c r="D13" s="19"/>
      <c r="E13" s="167" t="s">
        <v>7</v>
      </c>
      <c r="F13" s="168"/>
      <c r="G13" s="20" t="s">
        <v>95</v>
      </c>
    </row>
    <row r="14" spans="1:7" ht="14.4">
      <c r="A14" s="8"/>
      <c r="B14" s="10" t="s">
        <v>8</v>
      </c>
      <c r="C14" s="18" t="s">
        <v>104</v>
      </c>
      <c r="D14" s="19"/>
      <c r="E14" s="167" t="s">
        <v>9</v>
      </c>
      <c r="F14" s="168"/>
      <c r="G14" s="20" t="s">
        <v>97</v>
      </c>
    </row>
    <row r="15" spans="1:7" ht="20.399999999999999">
      <c r="A15" s="8"/>
      <c r="B15" s="10" t="s">
        <v>10</v>
      </c>
      <c r="C15" s="23">
        <v>44713</v>
      </c>
      <c r="D15" s="19"/>
      <c r="E15" s="171" t="s">
        <v>11</v>
      </c>
      <c r="F15" s="172"/>
      <c r="G15" s="155" t="s">
        <v>111</v>
      </c>
    </row>
    <row r="16" spans="1:7" ht="12" customHeight="1">
      <c r="A16" s="2"/>
      <c r="B16" s="24"/>
      <c r="C16" s="25"/>
      <c r="D16" s="26"/>
      <c r="E16" s="27"/>
      <c r="F16" s="28"/>
      <c r="G16" s="29"/>
    </row>
    <row r="17" spans="1:7" ht="12" customHeight="1">
      <c r="A17" s="4"/>
      <c r="B17" s="173" t="s">
        <v>114</v>
      </c>
      <c r="C17" s="174"/>
      <c r="D17" s="174"/>
      <c r="E17" s="174"/>
      <c r="F17" s="174"/>
      <c r="G17" s="174"/>
    </row>
    <row r="18" spans="1:7" ht="12" customHeight="1">
      <c r="A18" s="2"/>
      <c r="B18" s="30"/>
      <c r="C18" s="31"/>
      <c r="D18" s="31"/>
      <c r="E18" s="31"/>
      <c r="F18" s="32"/>
      <c r="G18" s="32"/>
    </row>
    <row r="19" spans="1:7" ht="12" customHeight="1">
      <c r="A19" s="3"/>
      <c r="B19" s="33" t="s">
        <v>12</v>
      </c>
      <c r="C19" s="34"/>
      <c r="D19" s="26"/>
      <c r="E19" s="26"/>
      <c r="F19" s="35"/>
      <c r="G19" s="35"/>
    </row>
    <row r="20" spans="1:7" ht="24" customHeight="1">
      <c r="A20" s="4"/>
      <c r="B20" s="36" t="s">
        <v>13</v>
      </c>
      <c r="C20" s="36" t="s">
        <v>14</v>
      </c>
      <c r="D20" s="36" t="s">
        <v>15</v>
      </c>
      <c r="E20" s="36" t="s">
        <v>16</v>
      </c>
      <c r="F20" s="122" t="s">
        <v>17</v>
      </c>
      <c r="G20" s="122" t="s">
        <v>18</v>
      </c>
    </row>
    <row r="21" spans="1:7" ht="12.75" customHeight="1">
      <c r="A21" s="4"/>
      <c r="B21" s="37" t="s">
        <v>72</v>
      </c>
      <c r="C21" s="37" t="s">
        <v>19</v>
      </c>
      <c r="D21" s="37">
        <v>0.4</v>
      </c>
      <c r="E21" s="21" t="s">
        <v>73</v>
      </c>
      <c r="F21" s="123">
        <v>50000</v>
      </c>
      <c r="G21" s="124">
        <f>+D21*F21</f>
        <v>20000</v>
      </c>
    </row>
    <row r="22" spans="1:7" ht="12.75" customHeight="1">
      <c r="A22" s="4"/>
      <c r="B22" s="21" t="s">
        <v>74</v>
      </c>
      <c r="C22" s="21" t="s">
        <v>19</v>
      </c>
      <c r="D22" s="119">
        <v>0.4</v>
      </c>
      <c r="E22" s="21" t="s">
        <v>73</v>
      </c>
      <c r="F22" s="123">
        <v>50000</v>
      </c>
      <c r="G22" s="124">
        <f t="shared" ref="G22:G27" si="0">+D22*F22</f>
        <v>20000</v>
      </c>
    </row>
    <row r="23" spans="1:7" ht="25.5" customHeight="1">
      <c r="A23" s="4"/>
      <c r="B23" s="21" t="s">
        <v>75</v>
      </c>
      <c r="C23" s="21" t="s">
        <v>19</v>
      </c>
      <c r="D23" s="21">
        <v>0.8</v>
      </c>
      <c r="E23" s="21" t="s">
        <v>76</v>
      </c>
      <c r="F23" s="123">
        <v>50000</v>
      </c>
      <c r="G23" s="124">
        <f t="shared" si="0"/>
        <v>40000</v>
      </c>
    </row>
    <row r="24" spans="1:7" ht="25.5" customHeight="1">
      <c r="A24" s="4"/>
      <c r="B24" s="21" t="s">
        <v>77</v>
      </c>
      <c r="C24" s="21" t="s">
        <v>19</v>
      </c>
      <c r="D24" s="119">
        <v>0.6</v>
      </c>
      <c r="E24" s="21" t="s">
        <v>78</v>
      </c>
      <c r="F24" s="123">
        <v>50000</v>
      </c>
      <c r="G24" s="124">
        <f t="shared" si="0"/>
        <v>30000</v>
      </c>
    </row>
    <row r="25" spans="1:7" ht="25.5" customHeight="1">
      <c r="A25" s="4"/>
      <c r="B25" s="21" t="s">
        <v>53</v>
      </c>
      <c r="C25" s="21" t="s">
        <v>19</v>
      </c>
      <c r="D25" s="152">
        <v>1</v>
      </c>
      <c r="E25" s="21" t="s">
        <v>79</v>
      </c>
      <c r="F25" s="123">
        <v>50000</v>
      </c>
      <c r="G25" s="124">
        <f t="shared" si="0"/>
        <v>50000</v>
      </c>
    </row>
    <row r="26" spans="1:7" ht="25.5" customHeight="1">
      <c r="A26" s="4"/>
      <c r="B26" s="21" t="s">
        <v>80</v>
      </c>
      <c r="C26" s="21" t="s">
        <v>19</v>
      </c>
      <c r="D26" s="119">
        <v>0.8</v>
      </c>
      <c r="E26" s="21" t="s">
        <v>81</v>
      </c>
      <c r="F26" s="123">
        <v>50000</v>
      </c>
      <c r="G26" s="124">
        <f t="shared" si="0"/>
        <v>40000</v>
      </c>
    </row>
    <row r="27" spans="1:7" ht="25.5" customHeight="1">
      <c r="A27" s="4"/>
      <c r="B27" s="21" t="s">
        <v>54</v>
      </c>
      <c r="C27" s="21" t="s">
        <v>19</v>
      </c>
      <c r="D27" s="152">
        <v>2</v>
      </c>
      <c r="E27" s="21" t="s">
        <v>96</v>
      </c>
      <c r="F27" s="123">
        <v>50000</v>
      </c>
      <c r="G27" s="124">
        <f t="shared" si="0"/>
        <v>100000</v>
      </c>
    </row>
    <row r="28" spans="1:7" ht="12.75" customHeight="1">
      <c r="A28" s="4"/>
      <c r="B28" s="11" t="s">
        <v>20</v>
      </c>
      <c r="C28" s="5"/>
      <c r="D28" s="5"/>
      <c r="E28" s="5"/>
      <c r="F28" s="125"/>
      <c r="G28" s="125">
        <f>SUM(G21:G27)</f>
        <v>300000</v>
      </c>
    </row>
    <row r="29" spans="1:7" ht="12" customHeight="1">
      <c r="A29" s="2"/>
      <c r="B29" s="30"/>
      <c r="C29" s="31"/>
      <c r="D29" s="31"/>
      <c r="E29" s="31"/>
      <c r="F29" s="126"/>
      <c r="G29" s="126"/>
    </row>
    <row r="30" spans="1:7" ht="12" customHeight="1">
      <c r="A30" s="3"/>
      <c r="B30" s="38" t="s">
        <v>21</v>
      </c>
      <c r="C30" s="39"/>
      <c r="D30" s="40"/>
      <c r="E30" s="40"/>
      <c r="F30" s="127"/>
      <c r="G30" s="127"/>
    </row>
    <row r="31" spans="1:7" ht="24" customHeight="1">
      <c r="A31" s="3"/>
      <c r="B31" s="41" t="s">
        <v>13</v>
      </c>
      <c r="C31" s="42" t="s">
        <v>14</v>
      </c>
      <c r="D31" s="42" t="s">
        <v>15</v>
      </c>
      <c r="E31" s="41" t="s">
        <v>16</v>
      </c>
      <c r="F31" s="128" t="s">
        <v>17</v>
      </c>
      <c r="G31" s="129" t="s">
        <v>18</v>
      </c>
    </row>
    <row r="32" spans="1:7" ht="12" customHeight="1">
      <c r="A32" s="3"/>
      <c r="B32" s="43" t="s">
        <v>92</v>
      </c>
      <c r="C32" s="43" t="s">
        <v>51</v>
      </c>
      <c r="D32" s="43">
        <v>0.6</v>
      </c>
      <c r="E32" s="43" t="s">
        <v>79</v>
      </c>
      <c r="F32" s="130">
        <v>20000</v>
      </c>
      <c r="G32" s="130">
        <f>F32*D32</f>
        <v>12000</v>
      </c>
    </row>
    <row r="33" spans="1:11" ht="12" customHeight="1">
      <c r="A33" s="3"/>
      <c r="B33" s="12" t="s">
        <v>22</v>
      </c>
      <c r="C33" s="6"/>
      <c r="D33" s="6"/>
      <c r="E33" s="6"/>
      <c r="F33" s="131"/>
      <c r="G33" s="131">
        <f>SUM(G32)</f>
        <v>12000</v>
      </c>
    </row>
    <row r="34" spans="1:11" ht="12" customHeight="1">
      <c r="A34" s="2"/>
      <c r="B34" s="44"/>
      <c r="C34" s="45"/>
      <c r="D34" s="45"/>
      <c r="E34" s="45"/>
      <c r="F34" s="132"/>
      <c r="G34" s="132"/>
    </row>
    <row r="35" spans="1:11" ht="12" customHeight="1">
      <c r="A35" s="3"/>
      <c r="B35" s="38" t="s">
        <v>23</v>
      </c>
      <c r="C35" s="39"/>
      <c r="D35" s="40"/>
      <c r="E35" s="40"/>
      <c r="F35" s="127"/>
      <c r="G35" s="127"/>
    </row>
    <row r="36" spans="1:11" ht="24" customHeight="1">
      <c r="A36" s="3"/>
      <c r="B36" s="46" t="s">
        <v>13</v>
      </c>
      <c r="C36" s="46" t="s">
        <v>99</v>
      </c>
      <c r="D36" s="46" t="s">
        <v>15</v>
      </c>
      <c r="E36" s="46" t="s">
        <v>16</v>
      </c>
      <c r="F36" s="133" t="s">
        <v>17</v>
      </c>
      <c r="G36" s="134" t="s">
        <v>18</v>
      </c>
    </row>
    <row r="37" spans="1:11" ht="12.75" customHeight="1">
      <c r="A37" s="4"/>
      <c r="B37" s="47" t="s">
        <v>61</v>
      </c>
      <c r="C37" s="47" t="s">
        <v>100</v>
      </c>
      <c r="D37" s="47">
        <v>0.4</v>
      </c>
      <c r="E37" s="47" t="s">
        <v>82</v>
      </c>
      <c r="F37" s="135">
        <v>35000</v>
      </c>
      <c r="G37" s="136">
        <f>+D37*F37</f>
        <v>14000</v>
      </c>
    </row>
    <row r="38" spans="1:11" ht="12.75" customHeight="1">
      <c r="A38" s="4"/>
      <c r="B38" s="47" t="s">
        <v>62</v>
      </c>
      <c r="C38" s="47" t="s">
        <v>100</v>
      </c>
      <c r="D38" s="47">
        <v>0.3</v>
      </c>
      <c r="E38" s="47" t="s">
        <v>76</v>
      </c>
      <c r="F38" s="135">
        <v>40000</v>
      </c>
      <c r="G38" s="136">
        <f>+D38*F38</f>
        <v>12000</v>
      </c>
    </row>
    <row r="39" spans="1:11" ht="12.75" customHeight="1">
      <c r="A39" s="4"/>
      <c r="B39" s="47" t="s">
        <v>63</v>
      </c>
      <c r="C39" s="47" t="s">
        <v>100</v>
      </c>
      <c r="D39" s="47">
        <v>0.2</v>
      </c>
      <c r="E39" s="47" t="s">
        <v>76</v>
      </c>
      <c r="F39" s="135">
        <v>35000</v>
      </c>
      <c r="G39" s="136">
        <f>+D39*F39</f>
        <v>7000</v>
      </c>
    </row>
    <row r="40" spans="1:11" ht="12.75" customHeight="1">
      <c r="A40" s="4"/>
      <c r="B40" s="48" t="s">
        <v>55</v>
      </c>
      <c r="C40" s="47" t="s">
        <v>100</v>
      </c>
      <c r="D40" s="50">
        <v>0.5</v>
      </c>
      <c r="E40" s="49" t="s">
        <v>76</v>
      </c>
      <c r="F40" s="135">
        <v>80000</v>
      </c>
      <c r="G40" s="135">
        <f>F40*D40</f>
        <v>40000</v>
      </c>
    </row>
    <row r="41" spans="1:11" ht="12.75" customHeight="1">
      <c r="A41" s="4"/>
      <c r="B41" s="48" t="s">
        <v>64</v>
      </c>
      <c r="C41" s="47" t="s">
        <v>100</v>
      </c>
      <c r="D41" s="50">
        <v>0.5</v>
      </c>
      <c r="E41" s="49" t="s">
        <v>83</v>
      </c>
      <c r="F41" s="135">
        <v>80000</v>
      </c>
      <c r="G41" s="135">
        <f>F41*D41</f>
        <v>40000</v>
      </c>
    </row>
    <row r="42" spans="1:11" ht="12.75" customHeight="1">
      <c r="A42" s="3"/>
      <c r="B42" s="12" t="s">
        <v>24</v>
      </c>
      <c r="C42" s="6"/>
      <c r="D42" s="6"/>
      <c r="E42" s="6"/>
      <c r="F42" s="131"/>
      <c r="G42" s="131">
        <f>SUM(G37:G41)</f>
        <v>113000</v>
      </c>
    </row>
    <row r="43" spans="1:11" ht="12" customHeight="1">
      <c r="A43" s="2"/>
      <c r="B43" s="44"/>
      <c r="C43" s="45"/>
      <c r="D43" s="45"/>
      <c r="E43" s="45"/>
      <c r="F43" s="132"/>
      <c r="G43" s="132"/>
    </row>
    <row r="44" spans="1:11" ht="12" customHeight="1">
      <c r="A44" s="3"/>
      <c r="B44" s="38" t="s">
        <v>25</v>
      </c>
      <c r="C44" s="39"/>
      <c r="D44" s="40"/>
      <c r="E44" s="40"/>
      <c r="F44" s="127"/>
      <c r="G44" s="127"/>
    </row>
    <row r="45" spans="1:11" ht="24" customHeight="1">
      <c r="A45" s="3"/>
      <c r="B45" s="51" t="s">
        <v>26</v>
      </c>
      <c r="C45" s="51" t="s">
        <v>27</v>
      </c>
      <c r="D45" s="51" t="s">
        <v>28</v>
      </c>
      <c r="E45" s="51" t="s">
        <v>16</v>
      </c>
      <c r="F45" s="133" t="s">
        <v>17</v>
      </c>
      <c r="G45" s="133" t="s">
        <v>18</v>
      </c>
      <c r="K45" s="9"/>
    </row>
    <row r="46" spans="1:11" ht="12.75" customHeight="1">
      <c r="A46" s="4"/>
      <c r="B46" s="52" t="s">
        <v>84</v>
      </c>
      <c r="C46" s="52"/>
      <c r="D46" s="52"/>
      <c r="E46" s="52"/>
      <c r="F46" s="137"/>
      <c r="G46" s="137"/>
      <c r="K46" s="9"/>
    </row>
    <row r="47" spans="1:11" ht="12.75" customHeight="1">
      <c r="A47" s="4"/>
      <c r="B47" s="53" t="s">
        <v>91</v>
      </c>
      <c r="C47" s="54" t="s">
        <v>85</v>
      </c>
      <c r="D47" s="120">
        <v>0.5</v>
      </c>
      <c r="E47" s="21" t="s">
        <v>82</v>
      </c>
      <c r="F47" s="124">
        <v>15000</v>
      </c>
      <c r="G47" s="124">
        <f>+F47*D47</f>
        <v>7500</v>
      </c>
      <c r="K47" s="9"/>
    </row>
    <row r="48" spans="1:11" ht="12.75" customHeight="1">
      <c r="A48" s="4"/>
      <c r="B48" s="55" t="s">
        <v>86</v>
      </c>
      <c r="C48" s="54"/>
      <c r="D48" s="120"/>
      <c r="E48" s="54"/>
      <c r="F48" s="124"/>
      <c r="G48" s="124"/>
      <c r="K48" s="9"/>
    </row>
    <row r="49" spans="1:11" ht="12.75" customHeight="1">
      <c r="A49" s="4"/>
      <c r="B49" s="153" t="s">
        <v>105</v>
      </c>
      <c r="C49" s="153" t="s">
        <v>106</v>
      </c>
      <c r="D49" s="154">
        <v>4</v>
      </c>
      <c r="E49" s="21" t="s">
        <v>82</v>
      </c>
      <c r="F49" s="123">
        <v>10000</v>
      </c>
      <c r="G49" s="124">
        <f>+D49*F49</f>
        <v>40000</v>
      </c>
      <c r="K49" s="9"/>
    </row>
    <row r="50" spans="1:11" ht="12.75" customHeight="1">
      <c r="A50" s="4"/>
      <c r="B50" s="153" t="s">
        <v>107</v>
      </c>
      <c r="C50" s="153" t="s">
        <v>108</v>
      </c>
      <c r="D50" s="154">
        <v>1</v>
      </c>
      <c r="E50" s="21" t="s">
        <v>82</v>
      </c>
      <c r="F50" s="123">
        <v>40000</v>
      </c>
      <c r="G50" s="124">
        <f>+D50*F50</f>
        <v>40000</v>
      </c>
    </row>
    <row r="51" spans="1:11" ht="12.75" customHeight="1">
      <c r="A51" s="4"/>
      <c r="B51" s="56" t="s">
        <v>87</v>
      </c>
      <c r="C51" s="57"/>
      <c r="D51" s="121"/>
      <c r="E51" s="57"/>
      <c r="F51" s="138"/>
      <c r="G51" s="139"/>
    </row>
    <row r="52" spans="1:11" ht="12.75" customHeight="1">
      <c r="A52" s="156"/>
      <c r="B52" s="160" t="s">
        <v>109</v>
      </c>
      <c r="C52" s="160" t="s">
        <v>110</v>
      </c>
      <c r="D52" s="161">
        <v>0.2</v>
      </c>
      <c r="E52" s="162" t="s">
        <v>78</v>
      </c>
      <c r="F52" s="163">
        <v>40000</v>
      </c>
      <c r="G52" s="164">
        <f>D52*F52</f>
        <v>8000</v>
      </c>
    </row>
    <row r="53" spans="1:11" ht="12.75" customHeight="1">
      <c r="A53" s="156"/>
      <c r="B53" s="160" t="s">
        <v>112</v>
      </c>
      <c r="C53" s="160" t="s">
        <v>113</v>
      </c>
      <c r="D53" s="161">
        <v>1</v>
      </c>
      <c r="E53" s="162" t="s">
        <v>78</v>
      </c>
      <c r="F53" s="163">
        <v>90000</v>
      </c>
      <c r="G53" s="164">
        <f>D53*F53</f>
        <v>90000</v>
      </c>
    </row>
    <row r="54" spans="1:11" ht="13.5" customHeight="1">
      <c r="A54" s="3"/>
      <c r="B54" s="157" t="s">
        <v>29</v>
      </c>
      <c r="C54" s="158"/>
      <c r="D54" s="158"/>
      <c r="E54" s="158"/>
      <c r="F54" s="159"/>
      <c r="G54" s="159">
        <f>SUM(G46:G53)</f>
        <v>185500</v>
      </c>
    </row>
    <row r="55" spans="1:11" ht="12" customHeight="1">
      <c r="A55" s="2"/>
      <c r="B55" s="44"/>
      <c r="C55" s="45"/>
      <c r="D55" s="45"/>
      <c r="E55" s="45"/>
      <c r="F55" s="132"/>
      <c r="G55" s="132"/>
    </row>
    <row r="56" spans="1:11" ht="12" customHeight="1">
      <c r="A56" s="3"/>
      <c r="B56" s="38" t="s">
        <v>30</v>
      </c>
      <c r="C56" s="39"/>
      <c r="D56" s="40"/>
      <c r="E56" s="40"/>
      <c r="F56" s="127"/>
      <c r="G56" s="127"/>
    </row>
    <row r="57" spans="1:11" ht="24" customHeight="1">
      <c r="A57" s="3"/>
      <c r="B57" s="46" t="s">
        <v>31</v>
      </c>
      <c r="C57" s="51" t="s">
        <v>27</v>
      </c>
      <c r="D57" s="51" t="s">
        <v>28</v>
      </c>
      <c r="E57" s="46" t="s">
        <v>16</v>
      </c>
      <c r="F57" s="133" t="s">
        <v>17</v>
      </c>
      <c r="G57" s="134" t="s">
        <v>18</v>
      </c>
    </row>
    <row r="58" spans="1:11" ht="14.4">
      <c r="A58" s="8"/>
      <c r="B58" s="53" t="s">
        <v>89</v>
      </c>
      <c r="C58" s="53" t="s">
        <v>90</v>
      </c>
      <c r="D58" s="53">
        <v>0.5</v>
      </c>
      <c r="E58" s="53" t="s">
        <v>76</v>
      </c>
      <c r="F58" s="140">
        <v>40000</v>
      </c>
      <c r="G58" s="123">
        <f>+D58*F58</f>
        <v>20000</v>
      </c>
    </row>
    <row r="59" spans="1:11" ht="14.4">
      <c r="A59" s="8"/>
      <c r="B59" s="59" t="s">
        <v>65</v>
      </c>
      <c r="C59" s="58" t="s">
        <v>66</v>
      </c>
      <c r="D59" s="58">
        <v>40</v>
      </c>
      <c r="E59" s="58" t="s">
        <v>88</v>
      </c>
      <c r="F59" s="141">
        <v>1100</v>
      </c>
      <c r="G59" s="142">
        <f>F59*D59</f>
        <v>44000</v>
      </c>
    </row>
    <row r="60" spans="1:11" ht="14.4">
      <c r="A60" s="4"/>
      <c r="B60" s="60" t="s">
        <v>67</v>
      </c>
      <c r="C60" s="61" t="s">
        <v>56</v>
      </c>
      <c r="D60" s="61">
        <v>3</v>
      </c>
      <c r="E60" s="61" t="s">
        <v>71</v>
      </c>
      <c r="F60" s="141">
        <v>1100</v>
      </c>
      <c r="G60" s="141">
        <f>F60*D60</f>
        <v>3300</v>
      </c>
    </row>
    <row r="61" spans="1:11" ht="13.5" customHeight="1">
      <c r="A61" s="3"/>
      <c r="B61" s="62" t="s">
        <v>32</v>
      </c>
      <c r="C61" s="63"/>
      <c r="D61" s="63"/>
      <c r="E61" s="63"/>
      <c r="F61" s="143"/>
      <c r="G61" s="143">
        <f>SUM(G58:G60)</f>
        <v>67300</v>
      </c>
    </row>
    <row r="62" spans="1:11" ht="12" customHeight="1">
      <c r="A62" s="2"/>
      <c r="B62" s="64"/>
      <c r="C62" s="64"/>
      <c r="D62" s="64"/>
      <c r="E62" s="64"/>
      <c r="F62" s="144"/>
      <c r="G62" s="144"/>
    </row>
    <row r="63" spans="1:11" ht="12" customHeight="1">
      <c r="A63" s="8"/>
      <c r="B63" s="65" t="s">
        <v>33</v>
      </c>
      <c r="C63" s="66"/>
      <c r="D63" s="66"/>
      <c r="E63" s="66"/>
      <c r="F63" s="145"/>
      <c r="G63" s="146">
        <f>G61+G54+G42+G33+G28</f>
        <v>677800</v>
      </c>
    </row>
    <row r="64" spans="1:11" ht="12" customHeight="1">
      <c r="A64" s="8"/>
      <c r="B64" s="67" t="s">
        <v>34</v>
      </c>
      <c r="C64" s="68"/>
      <c r="D64" s="68"/>
      <c r="E64" s="68"/>
      <c r="F64" s="129"/>
      <c r="G64" s="147">
        <f>G63*0.05</f>
        <v>33890</v>
      </c>
    </row>
    <row r="65" spans="1:7" ht="12" customHeight="1">
      <c r="A65" s="8"/>
      <c r="B65" s="69" t="s">
        <v>35</v>
      </c>
      <c r="C65" s="70"/>
      <c r="D65" s="70"/>
      <c r="E65" s="70"/>
      <c r="F65" s="148"/>
      <c r="G65" s="149">
        <f>G64+G63</f>
        <v>711690</v>
      </c>
    </row>
    <row r="66" spans="1:7" ht="12" customHeight="1">
      <c r="A66" s="8"/>
      <c r="B66" s="67" t="s">
        <v>36</v>
      </c>
      <c r="C66" s="68"/>
      <c r="D66" s="68"/>
      <c r="E66" s="68"/>
      <c r="F66" s="129"/>
      <c r="G66" s="147">
        <f>G12</f>
        <v>2700000</v>
      </c>
    </row>
    <row r="67" spans="1:7" ht="12" customHeight="1">
      <c r="A67" s="8"/>
      <c r="B67" s="71" t="s">
        <v>37</v>
      </c>
      <c r="C67" s="72"/>
      <c r="D67" s="72"/>
      <c r="E67" s="72"/>
      <c r="F67" s="150"/>
      <c r="G67" s="151">
        <f>G66-G65</f>
        <v>1988310</v>
      </c>
    </row>
    <row r="68" spans="1:7" ht="12" customHeight="1">
      <c r="A68" s="8"/>
      <c r="B68" s="73" t="s">
        <v>93</v>
      </c>
      <c r="C68" s="74"/>
      <c r="D68" s="74"/>
      <c r="E68" s="74"/>
      <c r="F68" s="75"/>
      <c r="G68" s="75"/>
    </row>
    <row r="69" spans="1:7" ht="12.75" customHeight="1" thickBot="1">
      <c r="A69" s="8"/>
      <c r="B69" s="76"/>
      <c r="C69" s="74"/>
      <c r="D69" s="74"/>
      <c r="E69" s="74"/>
      <c r="F69" s="75"/>
      <c r="G69" s="75"/>
    </row>
    <row r="70" spans="1:7" ht="12" customHeight="1">
      <c r="A70" s="8"/>
      <c r="B70" s="77" t="s">
        <v>94</v>
      </c>
      <c r="C70" s="78"/>
      <c r="D70" s="78"/>
      <c r="E70" s="78"/>
      <c r="F70" s="79"/>
      <c r="G70" s="75"/>
    </row>
    <row r="71" spans="1:7" ht="12" customHeight="1">
      <c r="A71" s="8"/>
      <c r="B71" s="80" t="s">
        <v>38</v>
      </c>
      <c r="C71" s="76"/>
      <c r="D71" s="76"/>
      <c r="E71" s="76"/>
      <c r="F71" s="81"/>
      <c r="G71" s="75"/>
    </row>
    <row r="72" spans="1:7" ht="12" customHeight="1">
      <c r="A72" s="8"/>
      <c r="B72" s="80" t="s">
        <v>39</v>
      </c>
      <c r="C72" s="76"/>
      <c r="D72" s="76"/>
      <c r="E72" s="76"/>
      <c r="F72" s="81"/>
      <c r="G72" s="75"/>
    </row>
    <row r="73" spans="1:7" ht="12" customHeight="1">
      <c r="A73" s="8"/>
      <c r="B73" s="80" t="s">
        <v>40</v>
      </c>
      <c r="C73" s="76"/>
      <c r="D73" s="76"/>
      <c r="E73" s="76"/>
      <c r="F73" s="81"/>
      <c r="G73" s="75"/>
    </row>
    <row r="74" spans="1:7" ht="12" customHeight="1">
      <c r="A74" s="8"/>
      <c r="B74" s="80" t="s">
        <v>41</v>
      </c>
      <c r="C74" s="76"/>
      <c r="D74" s="76"/>
      <c r="E74" s="76"/>
      <c r="F74" s="81"/>
      <c r="G74" s="75"/>
    </row>
    <row r="75" spans="1:7" ht="12" customHeight="1">
      <c r="A75" s="8"/>
      <c r="B75" s="80" t="s">
        <v>42</v>
      </c>
      <c r="C75" s="76"/>
      <c r="D75" s="76"/>
      <c r="E75" s="76"/>
      <c r="F75" s="81"/>
      <c r="G75" s="75"/>
    </row>
    <row r="76" spans="1:7" ht="12.75" customHeight="1" thickBot="1">
      <c r="A76" s="8"/>
      <c r="B76" s="82" t="s">
        <v>57</v>
      </c>
      <c r="C76" s="83"/>
      <c r="D76" s="83"/>
      <c r="E76" s="83"/>
      <c r="F76" s="84"/>
      <c r="G76" s="75"/>
    </row>
    <row r="77" spans="1:7" ht="12.75" customHeight="1">
      <c r="A77" s="8"/>
      <c r="B77" s="76"/>
      <c r="C77" s="76"/>
      <c r="D77" s="76"/>
      <c r="E77" s="76"/>
      <c r="F77" s="85"/>
      <c r="G77" s="75"/>
    </row>
    <row r="78" spans="1:7" ht="15" customHeight="1" thickBot="1">
      <c r="A78" s="8"/>
      <c r="B78" s="165" t="s">
        <v>43</v>
      </c>
      <c r="C78" s="166"/>
      <c r="D78" s="86"/>
      <c r="E78" s="87"/>
      <c r="F78" s="88"/>
      <c r="G78" s="75"/>
    </row>
    <row r="79" spans="1:7" ht="12" customHeight="1">
      <c r="A79" s="8"/>
      <c r="B79" s="89" t="s">
        <v>31</v>
      </c>
      <c r="C79" s="90" t="s">
        <v>101</v>
      </c>
      <c r="D79" s="91" t="s">
        <v>44</v>
      </c>
      <c r="E79" s="87"/>
      <c r="F79" s="88"/>
      <c r="G79" s="75"/>
    </row>
    <row r="80" spans="1:7" ht="12" customHeight="1">
      <c r="A80" s="8"/>
      <c r="B80" s="92" t="s">
        <v>45</v>
      </c>
      <c r="C80" s="93">
        <f>G28</f>
        <v>300000</v>
      </c>
      <c r="D80" s="94">
        <f>(C80/C86)</f>
        <v>0.42153184673102051</v>
      </c>
      <c r="E80" s="87"/>
      <c r="F80" s="88"/>
      <c r="G80" s="75"/>
    </row>
    <row r="81" spans="1:7" ht="12" customHeight="1">
      <c r="A81" s="8"/>
      <c r="B81" s="92" t="s">
        <v>46</v>
      </c>
      <c r="C81" s="95">
        <f>G33</f>
        <v>12000</v>
      </c>
      <c r="D81" s="94">
        <f>C81/C86</f>
        <v>1.6861273869240821E-2</v>
      </c>
      <c r="E81" s="87"/>
      <c r="F81" s="88"/>
      <c r="G81" s="75"/>
    </row>
    <row r="82" spans="1:7" ht="12" customHeight="1">
      <c r="A82" s="8"/>
      <c r="B82" s="92" t="s">
        <v>47</v>
      </c>
      <c r="C82" s="93">
        <f>G42</f>
        <v>113000</v>
      </c>
      <c r="D82" s="94">
        <f>(C82/C86)</f>
        <v>0.15877699560201775</v>
      </c>
      <c r="E82" s="87"/>
      <c r="F82" s="88"/>
      <c r="G82" s="75"/>
    </row>
    <row r="83" spans="1:7" ht="12" customHeight="1">
      <c r="A83" s="8"/>
      <c r="B83" s="92" t="s">
        <v>26</v>
      </c>
      <c r="C83" s="93">
        <f>G54</f>
        <v>185500</v>
      </c>
      <c r="D83" s="94">
        <f>(C83/C86)</f>
        <v>0.26064719189534769</v>
      </c>
      <c r="E83" s="87"/>
      <c r="F83" s="88"/>
      <c r="G83" s="75"/>
    </row>
    <row r="84" spans="1:7" ht="12" customHeight="1">
      <c r="A84" s="8"/>
      <c r="B84" s="92" t="s">
        <v>48</v>
      </c>
      <c r="C84" s="93">
        <f>G61</f>
        <v>67300</v>
      </c>
      <c r="D84" s="94">
        <f>(C84/C86)</f>
        <v>9.4563644283325601E-2</v>
      </c>
      <c r="E84" s="96"/>
      <c r="F84" s="97"/>
      <c r="G84" s="75"/>
    </row>
    <row r="85" spans="1:7" ht="12" customHeight="1">
      <c r="A85" s="8"/>
      <c r="B85" s="92" t="s">
        <v>49</v>
      </c>
      <c r="C85" s="93">
        <f>G64</f>
        <v>33890</v>
      </c>
      <c r="D85" s="94">
        <f>(C85/C86)</f>
        <v>4.7619047619047616E-2</v>
      </c>
      <c r="E85" s="96"/>
      <c r="F85" s="97"/>
      <c r="G85" s="75"/>
    </row>
    <row r="86" spans="1:7" ht="12.75" customHeight="1" thickBot="1">
      <c r="A86" s="8"/>
      <c r="B86" s="98" t="s">
        <v>102</v>
      </c>
      <c r="C86" s="99">
        <f>SUM(C80:C85)</f>
        <v>711690</v>
      </c>
      <c r="D86" s="100">
        <f>SUM(D80:D85)</f>
        <v>1</v>
      </c>
      <c r="E86" s="96"/>
      <c r="F86" s="97"/>
      <c r="G86" s="75"/>
    </row>
    <row r="87" spans="1:7" ht="12" customHeight="1">
      <c r="A87" s="8"/>
      <c r="B87" s="76"/>
      <c r="C87" s="74"/>
      <c r="D87" s="74"/>
      <c r="E87" s="74"/>
      <c r="F87" s="75"/>
      <c r="G87" s="75"/>
    </row>
    <row r="88" spans="1:7" ht="12.75" customHeight="1">
      <c r="A88" s="8"/>
      <c r="B88" s="13"/>
      <c r="C88" s="74"/>
      <c r="D88" s="74"/>
      <c r="E88" s="74"/>
      <c r="F88" s="75"/>
      <c r="G88" s="75"/>
    </row>
    <row r="89" spans="1:7" ht="12" customHeight="1" thickBot="1">
      <c r="A89" s="7"/>
      <c r="B89" s="101"/>
      <c r="C89" s="102" t="s">
        <v>68</v>
      </c>
      <c r="D89" s="103"/>
      <c r="E89" s="104"/>
      <c r="F89" s="105"/>
      <c r="G89" s="75"/>
    </row>
    <row r="90" spans="1:7" ht="12" customHeight="1">
      <c r="A90" s="8"/>
      <c r="B90" s="106" t="s">
        <v>103</v>
      </c>
      <c r="C90" s="117">
        <v>1500</v>
      </c>
      <c r="D90" s="117">
        <v>1800</v>
      </c>
      <c r="E90" s="118">
        <v>2100</v>
      </c>
      <c r="F90" s="107"/>
      <c r="G90" s="108"/>
    </row>
    <row r="91" spans="1:7" ht="12.75" customHeight="1" thickBot="1">
      <c r="A91" s="8"/>
      <c r="B91" s="98" t="s">
        <v>59</v>
      </c>
      <c r="C91" s="111">
        <f>(G65/C90)</f>
        <v>474.46</v>
      </c>
      <c r="D91" s="111">
        <f>(G65/D90)</f>
        <v>395.38333333333333</v>
      </c>
      <c r="E91" s="112">
        <f>(G65/E90)</f>
        <v>338.9</v>
      </c>
      <c r="F91" s="107"/>
      <c r="G91" s="108"/>
    </row>
    <row r="92" spans="1:7" ht="15.6" customHeight="1">
      <c r="A92" s="8"/>
      <c r="B92" s="73" t="s">
        <v>50</v>
      </c>
      <c r="C92" s="76"/>
      <c r="D92" s="76"/>
      <c r="E92" s="76"/>
      <c r="F92" s="85"/>
      <c r="G92" s="85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4679F-523D-4973-A88E-C5B3B850E0B6}">
  <ds:schemaRefs>
    <ds:schemaRef ds:uri="http://schemas.microsoft.com/office/2006/metadata/properties"/>
    <ds:schemaRef ds:uri="1030f0af-99cb-42f1-88fc-acec7333119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c5dbce2d-49dc-4afe-a5b0-d7fb7a901161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FA9F35-2301-46AF-A0A7-232C0081B64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F01CF9-1E5A-4112-A62E-2132AC8DD0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