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Casablanca/"/>
    </mc:Choice>
  </mc:AlternateContent>
  <xr:revisionPtr revIDLastSave="1" documentId="11_9797ED08822A960461417E5763326B9AAA4E215D" xr6:coauthVersionLast="47" xr6:coauthVersionMax="47" xr10:uidLastSave="{666881E7-5C9D-4466-B7D8-B396907A40B8}"/>
  <bookViews>
    <workbookView xWindow="-120" yWindow="-120" windowWidth="20730" windowHeight="11040" activeTab="1" xr2:uid="{00000000-000D-0000-FFFF-FFFF00000000}"/>
  </bookViews>
  <sheets>
    <sheet name="Repollo" sheetId="1" r:id="rId1"/>
    <sheet name="Al 22.06.22" sheetId="4" r:id="rId2"/>
    <sheet name="Hoja2" sheetId="2" r:id="rId3"/>
    <sheet name="Hoja3" sheetId="3" r:id="rId4"/>
  </sheets>
  <definedNames>
    <definedName name="_xlnm.Print_Area" localSheetId="0">Repollo!$B$9:$G$85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7" i="4" l="1"/>
  <c r="G57" i="4" s="1"/>
  <c r="F58" i="4"/>
  <c r="F59" i="4"/>
  <c r="F60" i="4"/>
  <c r="G60" i="4" s="1"/>
  <c r="F61" i="4"/>
  <c r="G61" i="4" s="1"/>
  <c r="F63" i="4"/>
  <c r="F64" i="4"/>
  <c r="G64" i="4" s="1"/>
  <c r="F44" i="4"/>
  <c r="F45" i="4"/>
  <c r="G45" i="4" s="1"/>
  <c r="F46" i="4"/>
  <c r="F47" i="4"/>
  <c r="G47" i="4" s="1"/>
  <c r="F48" i="4"/>
  <c r="G48" i="4" s="1"/>
  <c r="F49" i="4"/>
  <c r="F50" i="4"/>
  <c r="G50" i="4" s="1"/>
  <c r="F51" i="4"/>
  <c r="F52" i="4"/>
  <c r="G52" i="4" s="1"/>
  <c r="F53" i="4"/>
  <c r="G53" i="4" s="1"/>
  <c r="F54" i="4"/>
  <c r="G54" i="4" s="1"/>
  <c r="F55" i="4"/>
  <c r="G55" i="4" s="1"/>
  <c r="F43" i="4"/>
  <c r="G43" i="4" s="1"/>
  <c r="G70" i="4"/>
  <c r="G71" i="4" s="1"/>
  <c r="C92" i="4" s="1"/>
  <c r="G63" i="4"/>
  <c r="G59" i="4"/>
  <c r="G58" i="4"/>
  <c r="G49" i="4"/>
  <c r="G46" i="4"/>
  <c r="G38" i="4"/>
  <c r="G37" i="4"/>
  <c r="G32" i="4"/>
  <c r="G33" i="4" s="1"/>
  <c r="G27" i="4"/>
  <c r="G26" i="4"/>
  <c r="G25" i="4"/>
  <c r="G24" i="4"/>
  <c r="G23" i="4"/>
  <c r="G28" i="4" s="1"/>
  <c r="G22" i="4"/>
  <c r="G21" i="4"/>
  <c r="G12" i="4"/>
  <c r="G76" i="4" s="1"/>
  <c r="G66" i="4" l="1"/>
  <c r="C91" i="4" s="1"/>
  <c r="G39" i="4"/>
  <c r="C90" i="4" s="1"/>
  <c r="C89" i="4"/>
  <c r="G73" i="4" l="1"/>
  <c r="G74" i="4" s="1"/>
  <c r="C93" i="4" s="1"/>
  <c r="C94" i="4" s="1"/>
  <c r="D93" i="4" s="1"/>
  <c r="G75" i="4" l="1"/>
  <c r="C99" i="4" s="1"/>
  <c r="E99" i="4"/>
  <c r="D99" i="4"/>
  <c r="D90" i="4"/>
  <c r="D91" i="4"/>
  <c r="D92" i="4"/>
  <c r="D89" i="4"/>
  <c r="G70" i="1"/>
  <c r="G71" i="1" s="1"/>
  <c r="C92" i="1" s="1"/>
  <c r="G23" i="1"/>
  <c r="I43" i="1"/>
  <c r="G50" i="1"/>
  <c r="G47" i="1"/>
  <c r="G45" i="1"/>
  <c r="G49" i="1"/>
  <c r="G48" i="1"/>
  <c r="G46" i="1"/>
  <c r="G38" i="1"/>
  <c r="G22" i="1"/>
  <c r="G64" i="1"/>
  <c r="G63" i="1"/>
  <c r="G61" i="1"/>
  <c r="G60" i="1"/>
  <c r="G59" i="1"/>
  <c r="G58" i="1"/>
  <c r="G57" i="1"/>
  <c r="G55" i="1"/>
  <c r="G54" i="1"/>
  <c r="G53" i="1"/>
  <c r="G52" i="1"/>
  <c r="G43" i="1"/>
  <c r="G37" i="1"/>
  <c r="G32" i="1"/>
  <c r="G33" i="1" s="1"/>
  <c r="G27" i="1"/>
  <c r="G26" i="1"/>
  <c r="G25" i="1"/>
  <c r="G24" i="1"/>
  <c r="G21" i="1"/>
  <c r="G12" i="1"/>
  <c r="G76" i="1" s="1"/>
  <c r="D94" i="4" l="1"/>
  <c r="G77" i="4"/>
  <c r="G28" i="1"/>
  <c r="C89" i="1" s="1"/>
  <c r="G39" i="1"/>
  <c r="C90" i="1" s="1"/>
  <c r="G66" i="1"/>
  <c r="C91" i="1" s="1"/>
  <c r="G73" i="1" l="1"/>
  <c r="G74" i="1" l="1"/>
  <c r="C93" i="1" s="1"/>
  <c r="G75" i="1" l="1"/>
  <c r="C99" i="1" s="1"/>
  <c r="C94" i="1"/>
  <c r="E99" i="1" l="1"/>
  <c r="D99" i="1"/>
  <c r="D89" i="1"/>
  <c r="G77" i="1"/>
  <c r="D91" i="1"/>
  <c r="D92" i="1"/>
  <c r="D90" i="1"/>
  <c r="D93" i="1"/>
  <c r="D94" i="1" l="1"/>
</calcChain>
</file>

<file path=xl/sharedStrings.xml><?xml version="1.0" encoding="utf-8"?>
<sst xmlns="http://schemas.openxmlformats.org/spreadsheetml/2006/main" count="390" uniqueCount="134">
  <si>
    <t>RUBRO O CULTIVO</t>
  </si>
  <si>
    <t>REPOLLO</t>
  </si>
  <si>
    <t>VARIEDAD</t>
  </si>
  <si>
    <t>BLANCO</t>
  </si>
  <si>
    <t>FECHA ESTIMADA  PRECIO VENTA</t>
  </si>
  <si>
    <t>TODO EL AÑO</t>
  </si>
  <si>
    <t>NIVEL TECNOLÓGICO</t>
  </si>
  <si>
    <t>MEDIO</t>
  </si>
  <si>
    <t>PRECIO ESPERADO ($/u)</t>
  </si>
  <si>
    <t>REGIÓN</t>
  </si>
  <si>
    <t>VALPARAISO</t>
  </si>
  <si>
    <t>INGRESO ESPERADO, CON IVA ($)</t>
  </si>
  <si>
    <t>ÁREA</t>
  </si>
  <si>
    <t>Casablanca</t>
  </si>
  <si>
    <t>DESTINO PRODUCCIÓN</t>
  </si>
  <si>
    <t>MERCADO INTERNO</t>
  </si>
  <si>
    <t>COMUNA/LOCALIDAD</t>
  </si>
  <si>
    <t>FECHA DE COSECHA</t>
  </si>
  <si>
    <t>FECHA PRECIO INSUMOS</t>
  </si>
  <si>
    <t>CONTINGENCIA</t>
  </si>
  <si>
    <t>HELADA</t>
  </si>
  <si>
    <t>COSTOS DIRECTOS DE PRODUCCIÓN POR HECTÁREA (INCLUYE IVA)</t>
  </si>
  <si>
    <t>MANO DE OBRA</t>
  </si>
  <si>
    <t>Labores</t>
  </si>
  <si>
    <t>Unidad</t>
  </si>
  <si>
    <t>N° Jornadas</t>
  </si>
  <si>
    <t>Época</t>
  </si>
  <si>
    <t xml:space="preserve"> Precio Unitario ($) </t>
  </si>
  <si>
    <t xml:space="preserve"> Sub Total ($) </t>
  </si>
  <si>
    <t>Tirado de cintas</t>
  </si>
  <si>
    <t>JH</t>
  </si>
  <si>
    <t>Nov/Dic</t>
  </si>
  <si>
    <t>Diciembre</t>
  </si>
  <si>
    <t>Aplic. Herbicidas</t>
  </si>
  <si>
    <t>Limpia manual</t>
  </si>
  <si>
    <t>Enero</t>
  </si>
  <si>
    <t>Ene/Feb</t>
  </si>
  <si>
    <t>Corta, embalaje y carga</t>
  </si>
  <si>
    <t>Marzo</t>
  </si>
  <si>
    <t>Subtotal Jornadas Hombre</t>
  </si>
  <si>
    <t>JORNADAS ANIMAL</t>
  </si>
  <si>
    <t>Cultivadora</t>
  </si>
  <si>
    <t>JA</t>
  </si>
  <si>
    <t>Subtotal Jornadas Animal</t>
  </si>
  <si>
    <t>MAQUINARIA</t>
  </si>
  <si>
    <t>Aradura</t>
  </si>
  <si>
    <t>Rastraje (2)</t>
  </si>
  <si>
    <t>Subtotal Costo Maquinaria</t>
  </si>
  <si>
    <t>INSUMOS</t>
  </si>
  <si>
    <t>Insumos</t>
  </si>
  <si>
    <t>Unidad (Kg/l/u)</t>
  </si>
  <si>
    <t>Cantidad (Kg/l/u)</t>
  </si>
  <si>
    <t>PLANTINES (Speedling)</t>
  </si>
  <si>
    <t>FERTILIZANTES</t>
  </si>
  <si>
    <t>Guano</t>
  </si>
  <si>
    <t>m3</t>
  </si>
  <si>
    <t>Kg.</t>
  </si>
  <si>
    <t>INSECTICIDA</t>
  </si>
  <si>
    <t>l</t>
  </si>
  <si>
    <t>Lorsban</t>
  </si>
  <si>
    <t>Engeo</t>
  </si>
  <si>
    <t>FUNGICIDA</t>
  </si>
  <si>
    <t>Subtotal Insumos</t>
  </si>
  <si>
    <t>OTROS</t>
  </si>
  <si>
    <t>Item</t>
  </si>
  <si>
    <t>Época (Mes)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</si>
  <si>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</si>
  <si>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</si>
  <si>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</si>
  <si>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</si>
  <si>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</si>
  <si>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</si>
  <si>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</si>
  <si>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</si>
  <si>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</si>
  <si>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</si>
  <si>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</si>
  <si>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</si>
  <si>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</si>
  <si>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</si>
  <si>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Marzo-Sept</t>
  </si>
  <si>
    <t>un</t>
  </si>
  <si>
    <t>Urea</t>
  </si>
  <si>
    <t>Nitrato de Potasio</t>
  </si>
  <si>
    <t>Nitrato de Calcio</t>
  </si>
  <si>
    <t>Ácido Fosfórico</t>
  </si>
  <si>
    <t>Dic a Mar</t>
  </si>
  <si>
    <t>Valor</t>
  </si>
  <si>
    <t>Cantidad</t>
  </si>
  <si>
    <t>Terrasorb o Multichen</t>
  </si>
  <si>
    <t>Imidacloprid 70%</t>
  </si>
  <si>
    <t>Thiametofan 14% / Lambdacihalotrina 10%</t>
  </si>
  <si>
    <t>Lambdacihalotrina 5%</t>
  </si>
  <si>
    <t>Punto 70 o Confidor</t>
  </si>
  <si>
    <t>Karate</t>
  </si>
  <si>
    <t>Clorpirifos 48%</t>
  </si>
  <si>
    <t>Abono foliar</t>
  </si>
  <si>
    <t>L</t>
  </si>
  <si>
    <t>Mefenoxam 4% / Mancozeb 64%</t>
  </si>
  <si>
    <t>Tiofanato metilo 70%</t>
  </si>
  <si>
    <t>Iprodione</t>
  </si>
  <si>
    <t>Mancozeb 80%</t>
  </si>
  <si>
    <t>Ridomil</t>
  </si>
  <si>
    <t>Cercobin M</t>
  </si>
  <si>
    <t>Rovral (Genérico)</t>
  </si>
  <si>
    <t>Mancozeb</t>
  </si>
  <si>
    <t>Metalaxil MZ</t>
  </si>
  <si>
    <t>Metalaxil 10% / Mancozeb 48%</t>
  </si>
  <si>
    <t>HERBICIDA</t>
  </si>
  <si>
    <t>Pendimetalin 33%</t>
  </si>
  <si>
    <t>Oxifluorfen 24%</t>
  </si>
  <si>
    <t>Spectro o Herbadox</t>
  </si>
  <si>
    <t>Goal</t>
  </si>
  <si>
    <t>Electricidad (riego)</t>
  </si>
  <si>
    <t>Gl</t>
  </si>
  <si>
    <t xml:space="preserve">Riegos </t>
  </si>
  <si>
    <t>Todo el año</t>
  </si>
  <si>
    <t>Aplic. Fitosanitario y fertilizantes</t>
  </si>
  <si>
    <t>$ / 400 pl</t>
  </si>
  <si>
    <t>Transplante o plantadura</t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</si>
  <si>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</si>
  <si>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</si>
  <si>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</si>
  <si>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</si>
  <si>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</si>
  <si>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</si>
  <si>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</si>
  <si>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</si>
  <si>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Costo unitario ($/Ha)</t>
  </si>
  <si>
    <t>Cantidad (HM)</t>
  </si>
  <si>
    <t>ESCENARIOS COSTO UNITARIO  ($/unidad)</t>
  </si>
  <si>
    <t>Rendimiento (Unidad /HA)</t>
  </si>
  <si>
    <t>RENDIMIENTO (Unidades/ha)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</si>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</sst>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mmmm/yy"/>
    <numFmt numFmtId="166" formatCode="#,##0.00_ ;\-#,##0.00\ "/>
    <numFmt numFmtId="167" formatCode="#,##0.0"/>
    <numFmt numFmtId="168" formatCode="0.0%"/>
    <numFmt numFmtId="169" formatCode="0.0"/>
    <numFmt numFmtId="170" formatCode="&quot; &quot;* #,##0&quot; &quot;;&quot; &quot;* &quot;-&quot;#,##0&quot; &quot;;&quot; &quot;* &quot;- &quot;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Calibri"/>
      <family val="2"/>
    </font>
    <font>
      <b/>
      <sz val="7"/>
      <color rgb="FFFFFFFF"/>
      <name val="Calibri"/>
      <family val="2"/>
    </font>
    <font>
      <sz val="7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i/>
      <sz val="7"/>
      <color rgb="FF000000"/>
      <name val="Calibri"/>
      <family val="2"/>
    </font>
    <font>
      <sz val="8"/>
      <name val="Calibri"/>
      <family val="2"/>
    </font>
    <font>
      <sz val="7"/>
      <color rgb="FFFFFFFF"/>
      <name val="Calibri"/>
      <family val="2"/>
    </font>
    <font>
      <b/>
      <sz val="7"/>
      <color rgb="FF000000"/>
      <name val="Calibri"/>
      <family val="2"/>
    </font>
    <font>
      <b/>
      <sz val="7"/>
      <name val="Calibri"/>
      <family val="2"/>
    </font>
    <font>
      <sz val="7"/>
      <color theme="1"/>
      <name val="Calibri"/>
      <family val="2"/>
    </font>
    <font>
      <sz val="8"/>
      <color theme="0"/>
      <name val="Calibri"/>
      <family val="2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0"/>
      <name val="Calibri"/>
      <family val="2"/>
    </font>
    <font>
      <sz val="11"/>
      <color theme="0"/>
      <name val="Calibri"/>
      <family val="2"/>
      <scheme val="minor"/>
    </font>
    <font>
      <b/>
      <sz val="7"/>
      <color theme="0"/>
      <name val="Calibri"/>
      <family val="2"/>
    </font>
    <font>
      <sz val="7"/>
      <color theme="1"/>
      <name val="Calibri"/>
      <family val="2"/>
      <scheme val="minor"/>
    </font>
    <font>
      <sz val="7"/>
      <color indexed="8"/>
      <name val="Calibri"/>
      <family val="2"/>
    </font>
    <font>
      <b/>
      <sz val="7"/>
      <color indexed="8"/>
      <name val="Calibri"/>
      <family val="2"/>
    </font>
    <font>
      <b/>
      <sz val="7"/>
      <color indexed="9"/>
      <name val="Calibri"/>
      <family val="2"/>
    </font>
    <font>
      <sz val="8"/>
      <color indexed="9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000000"/>
      <name val="Arial Narrow"/>
      <family val="2"/>
    </font>
    <font>
      <sz val="9"/>
      <color rgb="FFFFFFFF"/>
      <name val="Calibri"/>
      <family val="2"/>
    </font>
    <font>
      <sz val="9"/>
      <name val="Calibri"/>
      <family val="2"/>
    </font>
    <font>
      <b/>
      <sz val="8"/>
      <color rgb="FF000000"/>
      <name val="Arial Narrow"/>
      <family val="2"/>
    </font>
    <font>
      <b/>
      <i/>
      <sz val="9"/>
      <color rgb="FFFFFFFF"/>
      <name val="Calibri"/>
      <family val="2"/>
    </font>
    <font>
      <sz val="8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rgb="FF000000"/>
      </patternFill>
    </fill>
    <fill>
      <patternFill patternType="solid">
        <fgColor rgb="FF009999"/>
        <bgColor rgb="FF000000"/>
      </patternFill>
    </fill>
    <fill>
      <patternFill patternType="solid">
        <fgColor rgb="FF0099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3" fontId="6" fillId="2" borderId="0" xfId="0" applyNumberFormat="1" applyFont="1" applyFill="1" applyBorder="1"/>
    <xf numFmtId="165" fontId="2" fillId="0" borderId="0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166" fontId="8" fillId="2" borderId="0" xfId="1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3" fontId="5" fillId="2" borderId="0" xfId="0" applyNumberFormat="1" applyFont="1" applyFill="1" applyBorder="1"/>
    <xf numFmtId="164" fontId="8" fillId="2" borderId="0" xfId="1" applyFont="1" applyFill="1" applyBorder="1" applyAlignment="1">
      <alignment horizontal="center"/>
    </xf>
    <xf numFmtId="169" fontId="6" fillId="2" borderId="0" xfId="0" applyNumberFormat="1" applyFont="1" applyFill="1" applyBorder="1"/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7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167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2" borderId="0" xfId="0" applyFont="1" applyFill="1" applyBorder="1"/>
    <xf numFmtId="164" fontId="13" fillId="2" borderId="0" xfId="1" applyFont="1" applyFill="1" applyBorder="1" applyAlignment="1">
      <alignment horizontal="center"/>
    </xf>
    <xf numFmtId="166" fontId="13" fillId="2" borderId="0" xfId="1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3" borderId="0" xfId="0" applyFont="1" applyFill="1" applyBorder="1"/>
    <xf numFmtId="164" fontId="14" fillId="3" borderId="0" xfId="1" applyFont="1" applyFill="1" applyBorder="1" applyAlignment="1">
      <alignment horizontal="center"/>
    </xf>
    <xf numFmtId="166" fontId="14" fillId="3" borderId="0" xfId="1" applyNumberFormat="1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168" fontId="13" fillId="2" borderId="0" xfId="0" applyNumberFormat="1" applyFont="1" applyFill="1" applyBorder="1"/>
    <xf numFmtId="0" fontId="16" fillId="2" borderId="0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left" vertical="center"/>
    </xf>
    <xf numFmtId="3" fontId="9" fillId="5" borderId="1" xfId="1" applyNumberFormat="1" applyFont="1" applyFill="1" applyBorder="1" applyAlignment="1">
      <alignment horizontal="right" vertical="center"/>
    </xf>
    <xf numFmtId="0" fontId="12" fillId="6" borderId="3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center" vertical="center"/>
    </xf>
    <xf numFmtId="3" fontId="18" fillId="5" borderId="1" xfId="1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vertical="center"/>
    </xf>
    <xf numFmtId="0" fontId="8" fillId="0" borderId="13" xfId="0" applyFont="1" applyFill="1" applyBorder="1"/>
    <xf numFmtId="0" fontId="19" fillId="0" borderId="14" xfId="0" applyFont="1" applyBorder="1"/>
    <xf numFmtId="0" fontId="0" fillId="0" borderId="14" xfId="0" applyBorder="1"/>
    <xf numFmtId="0" fontId="8" fillId="0" borderId="16" xfId="0" applyFont="1" applyFill="1" applyBorder="1"/>
    <xf numFmtId="0" fontId="0" fillId="0" borderId="0" xfId="0" applyBorder="1"/>
    <xf numFmtId="0" fontId="8" fillId="0" borderId="18" xfId="0" applyFont="1" applyFill="1" applyBorder="1"/>
    <xf numFmtId="0" fontId="0" fillId="0" borderId="19" xfId="0" applyBorder="1"/>
    <xf numFmtId="0" fontId="20" fillId="3" borderId="0" xfId="0" applyFont="1" applyFill="1" applyBorder="1" applyAlignment="1"/>
    <xf numFmtId="49" fontId="21" fillId="8" borderId="24" xfId="0" applyNumberFormat="1" applyFont="1" applyFill="1" applyBorder="1" applyAlignment="1">
      <alignment vertical="center"/>
    </xf>
    <xf numFmtId="3" fontId="21" fillId="8" borderId="25" xfId="0" applyNumberFormat="1" applyFont="1" applyFill="1" applyBorder="1" applyAlignment="1">
      <alignment vertical="center"/>
    </xf>
    <xf numFmtId="9" fontId="20" fillId="8" borderId="26" xfId="0" applyNumberFormat="1" applyFont="1" applyFill="1" applyBorder="1" applyAlignment="1"/>
    <xf numFmtId="170" fontId="21" fillId="8" borderId="25" xfId="0" applyNumberFormat="1" applyFont="1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0" fontId="0" fillId="8" borderId="0" xfId="0" applyFont="1" applyFill="1" applyBorder="1" applyAlignment="1">
      <alignment vertical="center"/>
    </xf>
    <xf numFmtId="0" fontId="22" fillId="8" borderId="0" xfId="0" applyFont="1" applyFill="1" applyBorder="1" applyAlignment="1">
      <alignment vertical="center"/>
    </xf>
    <xf numFmtId="0" fontId="23" fillId="8" borderId="0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49" fontId="18" fillId="7" borderId="36" xfId="0" applyNumberFormat="1" applyFont="1" applyFill="1" applyBorder="1" applyAlignment="1">
      <alignment horizontal="left" vertical="center"/>
    </xf>
    <xf numFmtId="0" fontId="17" fillId="7" borderId="37" xfId="0" applyFont="1" applyFill="1" applyBorder="1"/>
    <xf numFmtId="0" fontId="18" fillId="7" borderId="37" xfId="0" applyFont="1" applyFill="1" applyBorder="1" applyAlignment="1">
      <alignment horizontal="left" vertical="center"/>
    </xf>
    <xf numFmtId="0" fontId="18" fillId="7" borderId="38" xfId="0" applyFont="1" applyFill="1" applyBorder="1" applyAlignment="1">
      <alignment horizontal="left" vertical="center"/>
    </xf>
    <xf numFmtId="0" fontId="20" fillId="7" borderId="38" xfId="0" applyFont="1" applyFill="1" applyBorder="1" applyAlignment="1"/>
    <xf numFmtId="49" fontId="24" fillId="9" borderId="39" xfId="0" applyNumberFormat="1" applyFont="1" applyFill="1" applyBorder="1" applyAlignment="1">
      <alignment vertical="center" wrapText="1"/>
    </xf>
    <xf numFmtId="0" fontId="25" fillId="0" borderId="1" xfId="0" applyFont="1" applyBorder="1" applyAlignment="1">
      <alignment horizontal="right" vertical="center"/>
    </xf>
    <xf numFmtId="0" fontId="26" fillId="0" borderId="1" xfId="0" applyFont="1" applyBorder="1" applyAlignment="1">
      <alignment vertical="center" wrapText="1"/>
    </xf>
    <xf numFmtId="0" fontId="26" fillId="2" borderId="1" xfId="0" applyFont="1" applyFill="1" applyBorder="1" applyAlignment="1">
      <alignment horizontal="right" vertical="center" wrapText="1"/>
    </xf>
    <xf numFmtId="0" fontId="26" fillId="0" borderId="1" xfId="0" applyFont="1" applyBorder="1" applyAlignment="1">
      <alignment horizontal="right" vertical="center"/>
    </xf>
    <xf numFmtId="0" fontId="26" fillId="2" borderId="1" xfId="0" applyFont="1" applyFill="1" applyBorder="1" applyAlignment="1">
      <alignment horizontal="right" vertical="center"/>
    </xf>
    <xf numFmtId="17" fontId="26" fillId="0" borderId="1" xfId="0" applyNumberFormat="1" applyFont="1" applyFill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3" fontId="29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right" vertical="center" wrapText="1"/>
    </xf>
    <xf numFmtId="0" fontId="26" fillId="0" borderId="1" xfId="0" applyFont="1" applyFill="1" applyBorder="1" applyAlignment="1">
      <alignment horizontal="right" vertical="center" wrapText="1"/>
    </xf>
    <xf numFmtId="49" fontId="21" fillId="11" borderId="21" xfId="0" applyNumberFormat="1" applyFont="1" applyFill="1" applyBorder="1" applyAlignment="1">
      <alignment vertical="center"/>
    </xf>
    <xf numFmtId="49" fontId="21" fillId="11" borderId="22" xfId="0" applyNumberFormat="1" applyFont="1" applyFill="1" applyBorder="1" applyAlignment="1">
      <alignment vertical="center"/>
    </xf>
    <xf numFmtId="49" fontId="20" fillId="11" borderId="23" xfId="0" applyNumberFormat="1" applyFont="1" applyFill="1" applyBorder="1" applyAlignment="1"/>
    <xf numFmtId="49" fontId="21" fillId="11" borderId="27" xfId="0" applyNumberFormat="1" applyFont="1" applyFill="1" applyBorder="1" applyAlignment="1">
      <alignment vertical="center"/>
    </xf>
    <xf numFmtId="170" fontId="21" fillId="11" borderId="28" xfId="0" applyNumberFormat="1" applyFont="1" applyFill="1" applyBorder="1" applyAlignment="1">
      <alignment vertical="center"/>
    </xf>
    <xf numFmtId="9" fontId="21" fillId="11" borderId="29" xfId="0" applyNumberFormat="1" applyFont="1" applyFill="1" applyBorder="1" applyAlignment="1">
      <alignment vertical="center"/>
    </xf>
    <xf numFmtId="49" fontId="21" fillId="11" borderId="30" xfId="0" applyNumberFormat="1" applyFont="1" applyFill="1" applyBorder="1" applyAlignment="1">
      <alignment vertical="center"/>
    </xf>
    <xf numFmtId="49" fontId="21" fillId="11" borderId="33" xfId="0" applyNumberFormat="1" applyFont="1" applyFill="1" applyBorder="1" applyAlignment="1">
      <alignment vertical="center"/>
    </xf>
    <xf numFmtId="170" fontId="21" fillId="11" borderId="34" xfId="0" applyNumberFormat="1" applyFont="1" applyFill="1" applyBorder="1" applyAlignment="1">
      <alignment vertical="center"/>
    </xf>
    <xf numFmtId="41" fontId="21" fillId="11" borderId="35" xfId="2" applyFont="1" applyFill="1" applyBorder="1" applyAlignment="1">
      <alignment vertical="center"/>
    </xf>
    <xf numFmtId="41" fontId="21" fillId="11" borderId="31" xfId="2" applyFont="1" applyFill="1" applyBorder="1" applyAlignment="1">
      <alignment vertical="center"/>
    </xf>
    <xf numFmtId="41" fontId="21" fillId="11" borderId="32" xfId="2" applyFont="1" applyFill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4" fillId="4" borderId="4" xfId="0" applyFont="1" applyFill="1" applyBorder="1" applyAlignment="1">
      <alignment vertical="center"/>
    </xf>
    <xf numFmtId="0" fontId="27" fillId="4" borderId="5" xfId="0" applyFont="1" applyFill="1" applyBorder="1" applyAlignment="1">
      <alignment vertical="center"/>
    </xf>
    <xf numFmtId="3" fontId="24" fillId="4" borderId="6" xfId="0" applyNumberFormat="1" applyFont="1" applyFill="1" applyBorder="1" applyAlignment="1">
      <alignment vertical="center"/>
    </xf>
    <xf numFmtId="0" fontId="24" fillId="5" borderId="7" xfId="0" applyFont="1" applyFill="1" applyBorder="1" applyAlignment="1">
      <alignment vertical="center"/>
    </xf>
    <xf numFmtId="0" fontId="27" fillId="5" borderId="8" xfId="0" applyFont="1" applyFill="1" applyBorder="1" applyAlignment="1">
      <alignment vertical="center"/>
    </xf>
    <xf numFmtId="3" fontId="24" fillId="5" borderId="9" xfId="0" applyNumberFormat="1" applyFont="1" applyFill="1" applyBorder="1" applyAlignment="1">
      <alignment vertical="center"/>
    </xf>
    <xf numFmtId="0" fontId="24" fillId="5" borderId="4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3" fontId="24" fillId="5" borderId="6" xfId="0" applyNumberFormat="1" applyFont="1" applyFill="1" applyBorder="1" applyAlignment="1">
      <alignment vertical="center"/>
    </xf>
    <xf numFmtId="0" fontId="24" fillId="4" borderId="10" xfId="0" applyFont="1" applyFill="1" applyBorder="1" applyAlignment="1">
      <alignment vertical="center"/>
    </xf>
    <xf numFmtId="0" fontId="27" fillId="4" borderId="11" xfId="0" applyFont="1" applyFill="1" applyBorder="1" applyAlignment="1">
      <alignment vertical="center"/>
    </xf>
    <xf numFmtId="3" fontId="24" fillId="4" borderId="12" xfId="0" applyNumberFormat="1" applyFont="1" applyFill="1" applyBorder="1" applyAlignment="1">
      <alignment vertical="center"/>
    </xf>
    <xf numFmtId="0" fontId="31" fillId="2" borderId="0" xfId="0" applyFont="1" applyFill="1" applyBorder="1"/>
    <xf numFmtId="49" fontId="18" fillId="7" borderId="36" xfId="0" applyNumberFormat="1" applyFont="1" applyFill="1" applyBorder="1" applyAlignment="1">
      <alignment vertical="center"/>
    </xf>
    <xf numFmtId="0" fontId="18" fillId="7" borderId="37" xfId="0" applyFont="1" applyFill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30" fillId="5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26" fillId="0" borderId="1" xfId="0" applyFont="1" applyBorder="1" applyAlignment="1">
      <alignment vertical="center" wrapText="1"/>
    </xf>
    <xf numFmtId="49" fontId="27" fillId="9" borderId="40" xfId="0" applyNumberFormat="1" applyFont="1" applyFill="1" applyBorder="1" applyAlignment="1">
      <alignment wrapText="1"/>
    </xf>
    <xf numFmtId="0" fontId="27" fillId="10" borderId="40" xfId="0" applyFont="1" applyFill="1" applyBorder="1" applyAlignment="1">
      <alignment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colors>
    <mruColors>
      <color rgb="FFFF9933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103909</xdr:rowOff>
    </xdr:from>
    <xdr:to>
      <xdr:col>7</xdr:col>
      <xdr:colOff>9810</xdr:colOff>
      <xdr:row>7</xdr:row>
      <xdr:rowOff>112568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477" y="294409"/>
          <a:ext cx="5456378" cy="1151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103909</xdr:rowOff>
    </xdr:from>
    <xdr:to>
      <xdr:col>6</xdr:col>
      <xdr:colOff>787050</xdr:colOff>
      <xdr:row>7</xdr:row>
      <xdr:rowOff>112568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94409"/>
          <a:ext cx="5610510" cy="1151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N99"/>
  <sheetViews>
    <sheetView showGridLines="0" topLeftCell="A34" zoomScale="120" zoomScaleNormal="120" zoomScaleSheetLayoutView="90" zoomScalePageLayoutView="110" workbookViewId="0">
      <selection sqref="A1:XFD1048576"/>
    </sheetView>
  </sheetViews>
  <sheetFormatPr baseColWidth="10" defaultColWidth="11.42578125" defaultRowHeight="15" customHeight="1" x14ac:dyDescent="0.25"/>
  <cols>
    <col min="1" max="1" width="3.28515625" style="1" customWidth="1"/>
    <col min="2" max="2" width="21.28515625" style="1" customWidth="1"/>
    <col min="3" max="3" width="13.85546875" style="1" customWidth="1"/>
    <col min="4" max="6" width="11.42578125" style="1"/>
    <col min="7" max="7" width="12.140625" style="1" customWidth="1"/>
    <col min="8" max="8" width="11.42578125" style="1"/>
    <col min="9" max="9" width="17.28515625" style="1" customWidth="1"/>
    <col min="10" max="10" width="5.42578125" style="1" customWidth="1"/>
    <col min="11" max="16384" width="11.42578125" style="1"/>
  </cols>
  <sheetData>
    <row r="9" spans="2:14" ht="15" customHeight="1" x14ac:dyDescent="0.2">
      <c r="B9" s="91" t="s">
        <v>0</v>
      </c>
      <c r="C9" s="92" t="s">
        <v>1</v>
      </c>
      <c r="E9" s="135" t="s">
        <v>132</v>
      </c>
      <c r="F9" s="136"/>
      <c r="G9" s="98">
        <v>30000</v>
      </c>
      <c r="I9" s="3"/>
      <c r="J9" s="4"/>
      <c r="K9" s="4"/>
      <c r="L9" s="3"/>
      <c r="M9" s="4"/>
      <c r="N9" s="4"/>
    </row>
    <row r="10" spans="2:14" ht="15" customHeight="1" x14ac:dyDescent="0.2">
      <c r="B10" s="93" t="s">
        <v>2</v>
      </c>
      <c r="C10" s="94" t="s">
        <v>3</v>
      </c>
      <c r="E10" s="134" t="s">
        <v>4</v>
      </c>
      <c r="F10" s="134"/>
      <c r="G10" s="96" t="s">
        <v>5</v>
      </c>
      <c r="I10" s="4"/>
      <c r="J10" s="4"/>
      <c r="K10" s="4"/>
      <c r="L10" s="4"/>
      <c r="M10" s="4"/>
      <c r="N10" s="4"/>
    </row>
    <row r="11" spans="2:14" ht="15" customHeight="1" x14ac:dyDescent="0.2">
      <c r="B11" s="93" t="s">
        <v>6</v>
      </c>
      <c r="C11" s="95" t="s">
        <v>7</v>
      </c>
      <c r="E11" s="134" t="s">
        <v>8</v>
      </c>
      <c r="F11" s="134"/>
      <c r="G11" s="99">
        <v>300</v>
      </c>
      <c r="I11" s="3"/>
      <c r="J11" s="4"/>
      <c r="K11" s="4"/>
      <c r="L11" s="4"/>
      <c r="M11" s="4"/>
      <c r="N11" s="4"/>
    </row>
    <row r="12" spans="2:14" ht="15" customHeight="1" x14ac:dyDescent="0.2">
      <c r="B12" s="93" t="s">
        <v>9</v>
      </c>
      <c r="C12" s="95" t="s">
        <v>10</v>
      </c>
      <c r="E12" s="134" t="s">
        <v>11</v>
      </c>
      <c r="F12" s="134"/>
      <c r="G12" s="100">
        <f>+G11*G9</f>
        <v>9000000</v>
      </c>
      <c r="I12" s="5"/>
      <c r="J12" s="5"/>
      <c r="K12" s="5"/>
      <c r="L12" s="5"/>
      <c r="M12" s="5"/>
      <c r="N12" s="5"/>
    </row>
    <row r="13" spans="2:14" ht="21.75" customHeight="1" x14ac:dyDescent="0.2">
      <c r="B13" s="93" t="s">
        <v>12</v>
      </c>
      <c r="C13" s="95" t="s">
        <v>13</v>
      </c>
      <c r="E13" s="134" t="s">
        <v>14</v>
      </c>
      <c r="F13" s="134"/>
      <c r="G13" s="101" t="s">
        <v>15</v>
      </c>
      <c r="I13" s="4"/>
      <c r="J13" s="4"/>
      <c r="K13" s="6"/>
      <c r="L13" s="7"/>
      <c r="M13" s="4"/>
      <c r="N13" s="7"/>
    </row>
    <row r="14" spans="2:14" ht="15" customHeight="1" x14ac:dyDescent="0.2">
      <c r="B14" s="93" t="s">
        <v>16</v>
      </c>
      <c r="C14" s="96" t="s">
        <v>13</v>
      </c>
      <c r="E14" s="134" t="s">
        <v>17</v>
      </c>
      <c r="F14" s="134"/>
      <c r="G14" s="94" t="s">
        <v>80</v>
      </c>
      <c r="I14" s="4"/>
      <c r="J14" s="4"/>
      <c r="K14" s="4"/>
      <c r="L14" s="4"/>
      <c r="M14" s="3"/>
      <c r="N14" s="7"/>
    </row>
    <row r="15" spans="2:14" ht="15" customHeight="1" x14ac:dyDescent="0.2">
      <c r="B15" s="93" t="s">
        <v>18</v>
      </c>
      <c r="C15" s="97">
        <v>44593</v>
      </c>
      <c r="E15" s="131" t="s">
        <v>19</v>
      </c>
      <c r="F15" s="131"/>
      <c r="G15" s="102" t="s">
        <v>20</v>
      </c>
      <c r="I15" s="4"/>
      <c r="J15" s="4"/>
      <c r="K15" s="4"/>
      <c r="L15" s="4"/>
      <c r="M15" s="4"/>
      <c r="N15" s="4"/>
    </row>
    <row r="16" spans="2:14" ht="15" customHeight="1" x14ac:dyDescent="0.2">
      <c r="B16" s="2"/>
      <c r="C16" s="8"/>
      <c r="G16" s="9"/>
      <c r="I16" s="3"/>
      <c r="J16" s="4"/>
      <c r="K16" s="4"/>
      <c r="L16" s="4"/>
      <c r="M16" s="4"/>
      <c r="N16" s="4"/>
    </row>
    <row r="17" spans="2:14" ht="15" customHeight="1" x14ac:dyDescent="0.2">
      <c r="B17" s="132" t="s">
        <v>21</v>
      </c>
      <c r="C17" s="132"/>
      <c r="D17" s="132"/>
      <c r="E17" s="132"/>
      <c r="F17" s="132"/>
      <c r="G17" s="132"/>
      <c r="I17" s="3"/>
      <c r="J17" s="4"/>
      <c r="K17" s="4"/>
      <c r="L17" s="4"/>
      <c r="M17" s="4"/>
      <c r="N17" s="4"/>
    </row>
    <row r="18" spans="2:14" ht="15" customHeight="1" x14ac:dyDescent="0.2">
      <c r="C18" s="10"/>
      <c r="D18" s="10"/>
      <c r="E18" s="11"/>
      <c r="F18" s="12"/>
      <c r="I18" s="5"/>
      <c r="J18" s="5"/>
      <c r="K18" s="5"/>
      <c r="L18" s="5"/>
      <c r="M18" s="5"/>
      <c r="N18" s="5"/>
    </row>
    <row r="19" spans="2:14" ht="15" customHeight="1" x14ac:dyDescent="0.2">
      <c r="B19" s="66" t="s">
        <v>22</v>
      </c>
      <c r="I19" s="133"/>
      <c r="J19" s="133"/>
      <c r="K19" s="133"/>
      <c r="L19" s="133"/>
      <c r="M19" s="133"/>
      <c r="N19" s="133"/>
    </row>
    <row r="20" spans="2:14" ht="18.75" customHeight="1" x14ac:dyDescent="0.2">
      <c r="B20" s="55" t="s">
        <v>23</v>
      </c>
      <c r="C20" s="55" t="s">
        <v>24</v>
      </c>
      <c r="D20" s="55" t="s">
        <v>25</v>
      </c>
      <c r="E20" s="55" t="s">
        <v>26</v>
      </c>
      <c r="F20" s="55" t="s">
        <v>27</v>
      </c>
      <c r="G20" s="55" t="s">
        <v>28</v>
      </c>
      <c r="I20" s="13"/>
      <c r="J20" s="14"/>
      <c r="K20" s="15"/>
      <c r="L20" s="14"/>
      <c r="M20" s="16"/>
      <c r="N20" s="16"/>
    </row>
    <row r="21" spans="2:14" ht="15" customHeight="1" x14ac:dyDescent="0.2">
      <c r="B21" s="25" t="s">
        <v>29</v>
      </c>
      <c r="C21" s="26" t="s">
        <v>30</v>
      </c>
      <c r="D21" s="26">
        <v>2</v>
      </c>
      <c r="E21" s="27" t="s">
        <v>31</v>
      </c>
      <c r="F21" s="28">
        <v>28000</v>
      </c>
      <c r="G21" s="28">
        <f>F21*D21</f>
        <v>56000</v>
      </c>
      <c r="I21" s="13"/>
      <c r="J21" s="14"/>
      <c r="K21" s="15"/>
      <c r="L21" s="14"/>
      <c r="M21" s="16"/>
      <c r="N21" s="16"/>
    </row>
    <row r="22" spans="2:14" ht="15" customHeight="1" x14ac:dyDescent="0.2">
      <c r="B22" s="25" t="s">
        <v>33</v>
      </c>
      <c r="C22" s="26" t="s">
        <v>30</v>
      </c>
      <c r="D22" s="26">
        <v>1</v>
      </c>
      <c r="E22" s="27" t="s">
        <v>32</v>
      </c>
      <c r="F22" s="28">
        <v>28000</v>
      </c>
      <c r="G22" s="28">
        <f t="shared" ref="G22" si="0">F22*D22</f>
        <v>28000</v>
      </c>
      <c r="I22" s="13"/>
      <c r="J22" s="14"/>
      <c r="K22" s="15"/>
      <c r="L22" s="14"/>
      <c r="M22" s="16"/>
      <c r="N22" s="16"/>
    </row>
    <row r="23" spans="2:14" ht="15" customHeight="1" x14ac:dyDescent="0.2">
      <c r="B23" s="25" t="s">
        <v>119</v>
      </c>
      <c r="C23" s="26" t="s">
        <v>118</v>
      </c>
      <c r="D23" s="26">
        <v>90</v>
      </c>
      <c r="E23" s="27" t="s">
        <v>32</v>
      </c>
      <c r="F23" s="28">
        <v>1660</v>
      </c>
      <c r="G23" s="28">
        <f>F23*D23</f>
        <v>149400</v>
      </c>
      <c r="I23" s="133"/>
      <c r="J23" s="133"/>
      <c r="K23" s="133"/>
      <c r="L23" s="133"/>
      <c r="M23" s="133"/>
      <c r="N23" s="133"/>
    </row>
    <row r="24" spans="2:14" ht="15" customHeight="1" x14ac:dyDescent="0.2">
      <c r="B24" s="25" t="s">
        <v>34</v>
      </c>
      <c r="C24" s="26" t="s">
        <v>30</v>
      </c>
      <c r="D24" s="26">
        <v>8</v>
      </c>
      <c r="E24" s="27" t="s">
        <v>35</v>
      </c>
      <c r="F24" s="28">
        <v>28000</v>
      </c>
      <c r="G24" s="28">
        <f t="shared" ref="G24:G27" si="1">F24*D24</f>
        <v>224000</v>
      </c>
      <c r="I24" s="13"/>
      <c r="J24" s="14"/>
      <c r="K24" s="15"/>
      <c r="L24" s="14"/>
      <c r="M24" s="16"/>
      <c r="N24" s="16"/>
    </row>
    <row r="25" spans="2:14" ht="15" customHeight="1" x14ac:dyDescent="0.2">
      <c r="B25" s="25" t="s">
        <v>117</v>
      </c>
      <c r="C25" s="26" t="s">
        <v>30</v>
      </c>
      <c r="D25" s="26">
        <v>10</v>
      </c>
      <c r="E25" s="27" t="s">
        <v>116</v>
      </c>
      <c r="F25" s="28">
        <v>28000</v>
      </c>
      <c r="G25" s="28">
        <f t="shared" si="1"/>
        <v>280000</v>
      </c>
      <c r="I25" s="13"/>
      <c r="J25" s="14"/>
      <c r="K25" s="15"/>
      <c r="L25" s="14"/>
      <c r="M25" s="16"/>
      <c r="N25" s="16"/>
    </row>
    <row r="26" spans="2:14" ht="15" customHeight="1" x14ac:dyDescent="0.2">
      <c r="B26" s="25" t="s">
        <v>115</v>
      </c>
      <c r="C26" s="26" t="s">
        <v>30</v>
      </c>
      <c r="D26" s="26">
        <v>8</v>
      </c>
      <c r="E26" s="27" t="s">
        <v>36</v>
      </c>
      <c r="F26" s="28">
        <v>28000</v>
      </c>
      <c r="G26" s="28">
        <f t="shared" si="1"/>
        <v>224000</v>
      </c>
      <c r="I26" s="13"/>
      <c r="J26" s="14"/>
      <c r="K26" s="15"/>
      <c r="L26" s="14"/>
      <c r="M26" s="16"/>
      <c r="N26" s="16"/>
    </row>
    <row r="27" spans="2:14" ht="15" customHeight="1" x14ac:dyDescent="0.2">
      <c r="B27" s="25" t="s">
        <v>37</v>
      </c>
      <c r="C27" s="26" t="s">
        <v>30</v>
      </c>
      <c r="D27" s="26">
        <v>15</v>
      </c>
      <c r="E27" s="27" t="s">
        <v>38</v>
      </c>
      <c r="F27" s="28">
        <v>28000</v>
      </c>
      <c r="G27" s="28">
        <f t="shared" si="1"/>
        <v>420000</v>
      </c>
      <c r="I27" s="13"/>
      <c r="J27" s="14"/>
      <c r="K27" s="15"/>
      <c r="L27" s="14"/>
      <c r="M27" s="16"/>
      <c r="N27" s="16"/>
    </row>
    <row r="28" spans="2:14" ht="15" customHeight="1" x14ac:dyDescent="0.2">
      <c r="B28" s="56" t="s">
        <v>39</v>
      </c>
      <c r="C28" s="57"/>
      <c r="D28" s="58"/>
      <c r="E28" s="57"/>
      <c r="F28" s="59"/>
      <c r="G28" s="59">
        <f>SUM(G21:G27)</f>
        <v>1381400</v>
      </c>
      <c r="I28" s="13"/>
      <c r="J28" s="14"/>
      <c r="K28" s="15"/>
      <c r="L28" s="14"/>
      <c r="M28" s="16"/>
      <c r="N28" s="16"/>
    </row>
    <row r="29" spans="2:14" ht="15" customHeight="1" x14ac:dyDescent="0.2">
      <c r="C29" s="17"/>
      <c r="D29" s="17"/>
      <c r="E29" s="17"/>
      <c r="I29" s="13"/>
      <c r="J29" s="14"/>
      <c r="K29" s="15"/>
      <c r="L29" s="14"/>
      <c r="M29" s="16"/>
      <c r="N29" s="16"/>
    </row>
    <row r="30" spans="2:14" ht="15" customHeight="1" x14ac:dyDescent="0.2">
      <c r="B30" s="66" t="s">
        <v>40</v>
      </c>
      <c r="C30" s="17"/>
      <c r="D30" s="17"/>
      <c r="E30" s="17"/>
      <c r="I30" s="13"/>
      <c r="J30" s="14"/>
      <c r="K30" s="15"/>
      <c r="L30" s="14"/>
      <c r="M30" s="16"/>
      <c r="N30" s="16"/>
    </row>
    <row r="31" spans="2:14" ht="20.25" customHeight="1" x14ac:dyDescent="0.2">
      <c r="B31" s="58" t="s">
        <v>23</v>
      </c>
      <c r="C31" s="55" t="s">
        <v>24</v>
      </c>
      <c r="D31" s="55" t="s">
        <v>25</v>
      </c>
      <c r="E31" s="58" t="s">
        <v>26</v>
      </c>
      <c r="F31" s="55" t="s">
        <v>27</v>
      </c>
      <c r="G31" s="58" t="s">
        <v>28</v>
      </c>
      <c r="I31" s="13"/>
      <c r="J31" s="14"/>
      <c r="K31" s="15"/>
      <c r="L31" s="14"/>
      <c r="M31" s="16"/>
      <c r="N31" s="16"/>
    </row>
    <row r="32" spans="2:14" ht="15" customHeight="1" x14ac:dyDescent="0.2">
      <c r="B32" s="25" t="s">
        <v>41</v>
      </c>
      <c r="C32" s="26" t="s">
        <v>42</v>
      </c>
      <c r="D32" s="26">
        <v>0</v>
      </c>
      <c r="E32" s="26"/>
      <c r="F32" s="28">
        <v>0</v>
      </c>
      <c r="G32" s="28">
        <f>+F32*D32</f>
        <v>0</v>
      </c>
      <c r="I32" s="133"/>
      <c r="J32" s="133"/>
      <c r="K32" s="133"/>
      <c r="L32" s="133"/>
      <c r="M32" s="133"/>
      <c r="N32" s="133"/>
    </row>
    <row r="33" spans="2:14" ht="15" customHeight="1" x14ac:dyDescent="0.2">
      <c r="B33" s="56" t="s">
        <v>43</v>
      </c>
      <c r="C33" s="57"/>
      <c r="D33" s="57"/>
      <c r="E33" s="57"/>
      <c r="F33" s="56"/>
      <c r="G33" s="59">
        <f>SUM(G32:G32)</f>
        <v>0</v>
      </c>
      <c r="I33" s="13"/>
      <c r="J33" s="14"/>
      <c r="K33" s="15"/>
      <c r="L33" s="14"/>
      <c r="M33" s="16"/>
      <c r="N33" s="16"/>
    </row>
    <row r="34" spans="2:14" ht="15" customHeight="1" x14ac:dyDescent="0.2">
      <c r="C34" s="17"/>
      <c r="D34" s="17"/>
      <c r="E34" s="17"/>
      <c r="I34" s="4"/>
      <c r="J34" s="4"/>
      <c r="K34" s="4"/>
      <c r="L34" s="4"/>
      <c r="M34" s="4"/>
      <c r="N34" s="16"/>
    </row>
    <row r="35" spans="2:14" ht="15" customHeight="1" x14ac:dyDescent="0.2">
      <c r="B35" s="66" t="s">
        <v>44</v>
      </c>
      <c r="C35" s="17"/>
      <c r="D35" s="17"/>
      <c r="E35" s="17"/>
      <c r="I35" s="4"/>
      <c r="J35" s="4"/>
      <c r="K35" s="4"/>
      <c r="L35" s="4"/>
      <c r="M35" s="3"/>
      <c r="N35" s="18"/>
    </row>
    <row r="36" spans="2:14" ht="18.75" customHeight="1" x14ac:dyDescent="0.2">
      <c r="B36" s="58" t="s">
        <v>23</v>
      </c>
      <c r="C36" s="58" t="s">
        <v>24</v>
      </c>
      <c r="D36" s="58" t="s">
        <v>129</v>
      </c>
      <c r="E36" s="58" t="s">
        <v>26</v>
      </c>
      <c r="F36" s="55" t="s">
        <v>27</v>
      </c>
      <c r="G36" s="58" t="s">
        <v>28</v>
      </c>
      <c r="I36" s="4"/>
      <c r="J36" s="4"/>
      <c r="K36" s="4"/>
      <c r="L36" s="4"/>
      <c r="M36" s="4"/>
      <c r="N36" s="7"/>
    </row>
    <row r="37" spans="2:14" ht="15" customHeight="1" x14ac:dyDescent="0.2">
      <c r="B37" s="25" t="s">
        <v>45</v>
      </c>
      <c r="C37" s="26" t="s">
        <v>133</v>
      </c>
      <c r="D37" s="26">
        <v>0.25</v>
      </c>
      <c r="E37" s="27" t="s">
        <v>31</v>
      </c>
      <c r="F37" s="28">
        <v>176000</v>
      </c>
      <c r="G37" s="28">
        <f>F37*D37</f>
        <v>44000</v>
      </c>
      <c r="I37" s="3"/>
      <c r="J37" s="4"/>
      <c r="K37" s="4"/>
      <c r="L37" s="4"/>
      <c r="M37" s="4"/>
      <c r="N37" s="4"/>
    </row>
    <row r="38" spans="2:14" ht="15" customHeight="1" x14ac:dyDescent="0.2">
      <c r="B38" s="25" t="s">
        <v>46</v>
      </c>
      <c r="C38" s="26" t="s">
        <v>133</v>
      </c>
      <c r="D38" s="26">
        <v>0.25</v>
      </c>
      <c r="E38" s="27" t="s">
        <v>31</v>
      </c>
      <c r="F38" s="28">
        <v>176000</v>
      </c>
      <c r="G38" s="28">
        <f>F38*D38</f>
        <v>44000</v>
      </c>
      <c r="I38" s="3"/>
      <c r="J38" s="4"/>
      <c r="K38" s="4"/>
      <c r="L38" s="4"/>
      <c r="M38" s="4"/>
      <c r="N38" s="4"/>
    </row>
    <row r="39" spans="2:14" ht="15" customHeight="1" x14ac:dyDescent="0.2">
      <c r="B39" s="56" t="s">
        <v>47</v>
      </c>
      <c r="C39" s="57"/>
      <c r="D39" s="58"/>
      <c r="E39" s="57"/>
      <c r="F39" s="59"/>
      <c r="G39" s="59">
        <f>SUM(G37:G38)</f>
        <v>88000</v>
      </c>
      <c r="I39" s="13"/>
      <c r="J39" s="19"/>
      <c r="K39" s="15"/>
      <c r="L39" s="14"/>
      <c r="M39" s="16"/>
      <c r="N39" s="16"/>
    </row>
    <row r="40" spans="2:14" ht="15" customHeight="1" x14ac:dyDescent="0.2">
      <c r="C40" s="17"/>
      <c r="D40" s="17"/>
      <c r="E40" s="17"/>
      <c r="I40" s="13"/>
      <c r="J40" s="19"/>
      <c r="K40" s="15"/>
      <c r="L40" s="14"/>
      <c r="M40" s="16"/>
      <c r="N40" s="16"/>
    </row>
    <row r="41" spans="2:14" ht="15" customHeight="1" x14ac:dyDescent="0.2">
      <c r="B41" s="66" t="s">
        <v>48</v>
      </c>
      <c r="C41" s="17"/>
      <c r="D41" s="17"/>
      <c r="E41" s="17"/>
      <c r="I41" s="13"/>
      <c r="J41" s="19"/>
      <c r="K41" s="15"/>
      <c r="L41" s="14"/>
      <c r="M41" s="16"/>
      <c r="N41" s="16"/>
    </row>
    <row r="42" spans="2:14" ht="21.75" customHeight="1" x14ac:dyDescent="0.2">
      <c r="B42" s="55" t="s">
        <v>49</v>
      </c>
      <c r="C42" s="55" t="s">
        <v>50</v>
      </c>
      <c r="D42" s="55" t="s">
        <v>51</v>
      </c>
      <c r="E42" s="55" t="s">
        <v>26</v>
      </c>
      <c r="F42" s="55" t="s">
        <v>27</v>
      </c>
      <c r="G42" s="55" t="s">
        <v>28</v>
      </c>
      <c r="I42" s="13"/>
      <c r="J42" s="19"/>
      <c r="K42" s="15"/>
      <c r="L42" s="14"/>
      <c r="M42" s="16"/>
      <c r="N42" s="16"/>
    </row>
    <row r="43" spans="2:14" ht="15" customHeight="1" x14ac:dyDescent="0.2">
      <c r="B43" s="29" t="s">
        <v>52</v>
      </c>
      <c r="C43" s="26" t="s">
        <v>81</v>
      </c>
      <c r="D43" s="30">
        <v>35000</v>
      </c>
      <c r="E43" s="27" t="s">
        <v>31</v>
      </c>
      <c r="F43" s="31">
        <v>38</v>
      </c>
      <c r="G43" s="28">
        <f>+F43*D43</f>
        <v>1330000</v>
      </c>
      <c r="I43" s="44">
        <f>+D43/438</f>
        <v>79.908675799086751</v>
      </c>
      <c r="J43" s="45"/>
      <c r="K43" s="46"/>
      <c r="L43" s="47"/>
      <c r="M43" s="16"/>
      <c r="N43" s="16"/>
    </row>
    <row r="44" spans="2:14" ht="15" customHeight="1" x14ac:dyDescent="0.2">
      <c r="B44" s="32" t="s">
        <v>53</v>
      </c>
      <c r="C44" s="27"/>
      <c r="D44" s="33"/>
      <c r="E44" s="27"/>
      <c r="F44" s="34"/>
      <c r="G44" s="34"/>
      <c r="I44" s="48" t="s">
        <v>87</v>
      </c>
      <c r="J44" s="49" t="s">
        <v>88</v>
      </c>
      <c r="K44" s="50"/>
      <c r="L44" s="47"/>
      <c r="M44" s="16"/>
      <c r="N44" s="16"/>
    </row>
    <row r="45" spans="2:14" ht="15" customHeight="1" x14ac:dyDescent="0.2">
      <c r="B45" s="35" t="s">
        <v>54</v>
      </c>
      <c r="C45" s="27" t="s">
        <v>55</v>
      </c>
      <c r="D45" s="33">
        <v>35</v>
      </c>
      <c r="E45" s="27" t="s">
        <v>31</v>
      </c>
      <c r="F45" s="34">
        <v>3570</v>
      </c>
      <c r="G45" s="34">
        <f>+F45*D45</f>
        <v>124950</v>
      </c>
      <c r="I45" s="48">
        <v>7000</v>
      </c>
      <c r="J45" s="49">
        <v>1</v>
      </c>
      <c r="K45" s="50"/>
      <c r="L45" s="47"/>
      <c r="M45" s="16"/>
      <c r="N45" s="16"/>
    </row>
    <row r="46" spans="2:14" ht="15" customHeight="1" x14ac:dyDescent="0.2">
      <c r="B46" s="35" t="s">
        <v>82</v>
      </c>
      <c r="C46" s="27" t="s">
        <v>56</v>
      </c>
      <c r="D46" s="36">
        <v>200</v>
      </c>
      <c r="E46" s="27" t="s">
        <v>86</v>
      </c>
      <c r="F46" s="34">
        <v>450</v>
      </c>
      <c r="G46" s="34">
        <f t="shared" ref="G46:G50" si="2">+F46*D46</f>
        <v>90000</v>
      </c>
      <c r="I46" s="51">
        <v>8000</v>
      </c>
      <c r="J46" s="51">
        <v>25</v>
      </c>
      <c r="K46" s="51"/>
      <c r="L46" s="47"/>
      <c r="M46" s="16"/>
      <c r="N46" s="16"/>
    </row>
    <row r="47" spans="2:14" ht="15" customHeight="1" x14ac:dyDescent="0.2">
      <c r="B47" s="35" t="s">
        <v>85</v>
      </c>
      <c r="C47" s="27" t="s">
        <v>56</v>
      </c>
      <c r="D47" s="36">
        <v>15</v>
      </c>
      <c r="E47" s="27" t="s">
        <v>86</v>
      </c>
      <c r="F47" s="34">
        <v>1600</v>
      </c>
      <c r="G47" s="34">
        <f t="shared" si="2"/>
        <v>24000</v>
      </c>
      <c r="I47" s="51">
        <v>35000</v>
      </c>
      <c r="J47" s="51">
        <v>25</v>
      </c>
      <c r="K47" s="51"/>
      <c r="L47" s="47"/>
      <c r="M47" s="16"/>
      <c r="N47" s="16"/>
    </row>
    <row r="48" spans="2:14" ht="15" customHeight="1" x14ac:dyDescent="0.2">
      <c r="B48" s="35" t="s">
        <v>83</v>
      </c>
      <c r="C48" s="27" t="s">
        <v>56</v>
      </c>
      <c r="D48" s="36">
        <v>120</v>
      </c>
      <c r="E48" s="27" t="s">
        <v>86</v>
      </c>
      <c r="F48" s="34">
        <v>620</v>
      </c>
      <c r="G48" s="34">
        <f t="shared" si="2"/>
        <v>74400</v>
      </c>
      <c r="I48" s="51">
        <v>14000</v>
      </c>
      <c r="J48" s="51">
        <v>25</v>
      </c>
      <c r="K48" s="51"/>
      <c r="L48" s="47"/>
      <c r="M48" s="16"/>
      <c r="N48" s="16"/>
    </row>
    <row r="49" spans="2:14" ht="15" customHeight="1" x14ac:dyDescent="0.2">
      <c r="B49" s="35" t="s">
        <v>84</v>
      </c>
      <c r="C49" s="27" t="s">
        <v>56</v>
      </c>
      <c r="D49" s="36">
        <v>60</v>
      </c>
      <c r="E49" s="27" t="s">
        <v>86</v>
      </c>
      <c r="F49" s="34">
        <v>770</v>
      </c>
      <c r="G49" s="34">
        <f t="shared" si="2"/>
        <v>46200</v>
      </c>
      <c r="I49" s="51">
        <v>17000</v>
      </c>
      <c r="J49" s="51">
        <v>25</v>
      </c>
      <c r="K49" s="51"/>
      <c r="L49" s="47"/>
      <c r="M49" s="16"/>
      <c r="N49" s="16"/>
    </row>
    <row r="50" spans="2:14" ht="15" customHeight="1" x14ac:dyDescent="0.2">
      <c r="B50" s="37" t="s">
        <v>96</v>
      </c>
      <c r="C50" s="38" t="s">
        <v>97</v>
      </c>
      <c r="D50" s="39">
        <v>9</v>
      </c>
      <c r="E50" s="27" t="s">
        <v>86</v>
      </c>
      <c r="F50" s="40">
        <v>10720</v>
      </c>
      <c r="G50" s="41">
        <f t="shared" si="2"/>
        <v>96480</v>
      </c>
      <c r="I50" s="51">
        <v>9000</v>
      </c>
      <c r="J50" s="51">
        <v>1</v>
      </c>
      <c r="K50" s="51" t="s">
        <v>89</v>
      </c>
      <c r="L50" s="47"/>
      <c r="M50" s="16"/>
      <c r="N50" s="16"/>
    </row>
    <row r="51" spans="2:14" ht="15" customHeight="1" x14ac:dyDescent="0.2">
      <c r="B51" s="32" t="s">
        <v>57</v>
      </c>
      <c r="C51" s="27"/>
      <c r="D51" s="33"/>
      <c r="E51" s="27"/>
      <c r="F51" s="34"/>
      <c r="G51" s="34"/>
      <c r="I51" s="51"/>
      <c r="J51" s="51"/>
      <c r="K51" s="51"/>
      <c r="L51" s="47"/>
      <c r="M51" s="16"/>
      <c r="N51" s="16"/>
    </row>
    <row r="52" spans="2:14" ht="15" customHeight="1" x14ac:dyDescent="0.2">
      <c r="B52" s="37" t="s">
        <v>90</v>
      </c>
      <c r="C52" s="27" t="s">
        <v>58</v>
      </c>
      <c r="D52" s="33">
        <v>0.56000000000000005</v>
      </c>
      <c r="E52" s="27" t="s">
        <v>86</v>
      </c>
      <c r="F52" s="34">
        <v>104200</v>
      </c>
      <c r="G52" s="34">
        <f t="shared" ref="G52:G55" si="3">+F52*D52</f>
        <v>58352.000000000007</v>
      </c>
      <c r="I52" s="51">
        <v>22000</v>
      </c>
      <c r="J52" s="51">
        <v>0.25</v>
      </c>
      <c r="K52" s="51" t="s">
        <v>93</v>
      </c>
      <c r="L52" s="47"/>
      <c r="M52" s="16"/>
      <c r="N52" s="16"/>
    </row>
    <row r="53" spans="2:14" ht="15" customHeight="1" x14ac:dyDescent="0.2">
      <c r="B53" s="37" t="s">
        <v>91</v>
      </c>
      <c r="C53" s="27" t="s">
        <v>58</v>
      </c>
      <c r="D53" s="33">
        <v>1</v>
      </c>
      <c r="E53" s="27" t="s">
        <v>86</v>
      </c>
      <c r="F53" s="34">
        <v>78360</v>
      </c>
      <c r="G53" s="34">
        <f t="shared" si="3"/>
        <v>78360</v>
      </c>
      <c r="I53" s="51">
        <v>66300</v>
      </c>
      <c r="J53" s="51">
        <v>1</v>
      </c>
      <c r="K53" s="51" t="s">
        <v>60</v>
      </c>
      <c r="L53" s="44"/>
      <c r="M53" s="3"/>
      <c r="N53" s="18"/>
    </row>
    <row r="54" spans="2:14" ht="15" customHeight="1" x14ac:dyDescent="0.2">
      <c r="B54" s="37" t="s">
        <v>92</v>
      </c>
      <c r="C54" s="27" t="s">
        <v>58</v>
      </c>
      <c r="D54" s="33">
        <v>0.1</v>
      </c>
      <c r="E54" s="27" t="s">
        <v>86</v>
      </c>
      <c r="F54" s="34">
        <v>176800</v>
      </c>
      <c r="G54" s="34">
        <f t="shared" si="3"/>
        <v>17680</v>
      </c>
      <c r="I54" s="51">
        <v>55000</v>
      </c>
      <c r="J54" s="51">
        <v>1</v>
      </c>
      <c r="K54" s="51" t="s">
        <v>94</v>
      </c>
      <c r="L54" s="44"/>
      <c r="M54" s="3"/>
      <c r="N54" s="18"/>
    </row>
    <row r="55" spans="2:14" ht="15" customHeight="1" x14ac:dyDescent="0.2">
      <c r="B55" s="35" t="s">
        <v>95</v>
      </c>
      <c r="C55" s="27" t="s">
        <v>58</v>
      </c>
      <c r="D55" s="33">
        <v>1</v>
      </c>
      <c r="E55" s="27" t="s">
        <v>86</v>
      </c>
      <c r="F55" s="34">
        <v>11900</v>
      </c>
      <c r="G55" s="34">
        <f t="shared" si="3"/>
        <v>11900</v>
      </c>
      <c r="I55" s="51">
        <v>18000</v>
      </c>
      <c r="J55" s="51">
        <v>1</v>
      </c>
      <c r="K55" s="51" t="s">
        <v>59</v>
      </c>
      <c r="L55" s="44"/>
      <c r="M55" s="4"/>
      <c r="N55" s="4"/>
    </row>
    <row r="56" spans="2:14" ht="15" customHeight="1" x14ac:dyDescent="0.2">
      <c r="B56" s="32" t="s">
        <v>61</v>
      </c>
      <c r="C56" s="27"/>
      <c r="D56" s="33"/>
      <c r="E56" s="27"/>
      <c r="F56" s="34"/>
      <c r="G56" s="34"/>
      <c r="I56" s="44"/>
      <c r="J56" s="44"/>
      <c r="K56" s="44"/>
      <c r="L56" s="44"/>
      <c r="M56" s="3"/>
      <c r="N56" s="18"/>
    </row>
    <row r="57" spans="2:14" ht="15" customHeight="1" x14ac:dyDescent="0.2">
      <c r="B57" s="37" t="s">
        <v>98</v>
      </c>
      <c r="C57" s="27" t="s">
        <v>56</v>
      </c>
      <c r="D57" s="33">
        <v>5</v>
      </c>
      <c r="E57" s="27" t="s">
        <v>86</v>
      </c>
      <c r="F57" s="34">
        <v>22570</v>
      </c>
      <c r="G57" s="34">
        <f t="shared" ref="G57:G61" si="4">+F57*D57</f>
        <v>112850</v>
      </c>
      <c r="I57" s="51">
        <v>19500</v>
      </c>
      <c r="J57" s="51">
        <v>1</v>
      </c>
      <c r="K57" s="51" t="s">
        <v>102</v>
      </c>
      <c r="L57" s="44"/>
      <c r="M57" s="4"/>
      <c r="N57" s="7"/>
    </row>
    <row r="58" spans="2:14" ht="15" customHeight="1" x14ac:dyDescent="0.2">
      <c r="B58" s="37" t="s">
        <v>99</v>
      </c>
      <c r="C58" s="27" t="s">
        <v>56</v>
      </c>
      <c r="D58" s="33">
        <v>2.5</v>
      </c>
      <c r="E58" s="27" t="s">
        <v>86</v>
      </c>
      <c r="F58" s="34">
        <v>23150</v>
      </c>
      <c r="G58" s="34">
        <f t="shared" si="4"/>
        <v>57875</v>
      </c>
      <c r="I58" s="51">
        <v>20000</v>
      </c>
      <c r="J58" s="51">
        <v>1</v>
      </c>
      <c r="K58" s="51" t="s">
        <v>103</v>
      </c>
      <c r="L58" s="44"/>
      <c r="M58" s="5"/>
      <c r="N58" s="5"/>
    </row>
    <row r="59" spans="2:14" ht="15" customHeight="1" x14ac:dyDescent="0.2">
      <c r="B59" s="37" t="s">
        <v>100</v>
      </c>
      <c r="C59" s="27" t="s">
        <v>56</v>
      </c>
      <c r="D59" s="33">
        <v>2.5</v>
      </c>
      <c r="E59" s="27" t="s">
        <v>86</v>
      </c>
      <c r="F59" s="34">
        <v>31620</v>
      </c>
      <c r="G59" s="34">
        <f t="shared" si="4"/>
        <v>79050</v>
      </c>
      <c r="I59" s="51">
        <v>20000</v>
      </c>
      <c r="J59" s="51">
        <v>1</v>
      </c>
      <c r="K59" s="51" t="s">
        <v>104</v>
      </c>
      <c r="L59" s="44"/>
      <c r="M59" s="4"/>
      <c r="N59" s="7"/>
    </row>
    <row r="60" spans="2:14" ht="15" customHeight="1" x14ac:dyDescent="0.2">
      <c r="B60" s="37" t="s">
        <v>107</v>
      </c>
      <c r="C60" s="27" t="s">
        <v>56</v>
      </c>
      <c r="D60" s="33">
        <v>4</v>
      </c>
      <c r="E60" s="27" t="s">
        <v>86</v>
      </c>
      <c r="F60" s="34">
        <v>57450</v>
      </c>
      <c r="G60" s="34">
        <f t="shared" si="4"/>
        <v>229800</v>
      </c>
      <c r="I60" s="51">
        <v>18000</v>
      </c>
      <c r="J60" s="51">
        <v>1</v>
      </c>
      <c r="K60" s="51" t="s">
        <v>106</v>
      </c>
      <c r="L60" s="44"/>
      <c r="M60" s="4"/>
      <c r="N60" s="7"/>
    </row>
    <row r="61" spans="2:14" ht="15" customHeight="1" x14ac:dyDescent="0.2">
      <c r="B61" s="37" t="s">
        <v>101</v>
      </c>
      <c r="C61" s="27" t="s">
        <v>56</v>
      </c>
      <c r="D61" s="33">
        <v>4</v>
      </c>
      <c r="E61" s="27" t="s">
        <v>86</v>
      </c>
      <c r="F61" s="34">
        <v>17360</v>
      </c>
      <c r="G61" s="34">
        <f t="shared" si="4"/>
        <v>69440</v>
      </c>
      <c r="I61" s="51">
        <v>15000</v>
      </c>
      <c r="J61" s="51">
        <v>1</v>
      </c>
      <c r="K61" s="51" t="s">
        <v>105</v>
      </c>
      <c r="L61" s="44"/>
      <c r="M61" s="3"/>
      <c r="N61" s="18"/>
    </row>
    <row r="62" spans="2:14" ht="15" customHeight="1" x14ac:dyDescent="0.2">
      <c r="B62" s="32" t="s">
        <v>108</v>
      </c>
      <c r="C62" s="27"/>
      <c r="D62" s="33"/>
      <c r="E62" s="27"/>
      <c r="F62" s="34"/>
      <c r="G62" s="34"/>
      <c r="I62" s="44"/>
      <c r="J62" s="44"/>
      <c r="K62" s="52"/>
      <c r="L62" s="44"/>
      <c r="M62" s="4"/>
      <c r="N62" s="4"/>
    </row>
    <row r="63" spans="2:14" ht="15" customHeight="1" x14ac:dyDescent="0.2">
      <c r="B63" s="37" t="s">
        <v>109</v>
      </c>
      <c r="C63" s="38" t="s">
        <v>97</v>
      </c>
      <c r="D63" s="42">
        <v>4</v>
      </c>
      <c r="E63" s="27" t="s">
        <v>86</v>
      </c>
      <c r="F63" s="34">
        <v>11570</v>
      </c>
      <c r="G63" s="34">
        <f>+F63*D63</f>
        <v>46280</v>
      </c>
      <c r="I63" s="51">
        <v>10000</v>
      </c>
      <c r="J63" s="51">
        <v>1</v>
      </c>
      <c r="K63" s="51" t="s">
        <v>111</v>
      </c>
      <c r="L63" s="44"/>
      <c r="M63" s="4"/>
      <c r="N63" s="20"/>
    </row>
    <row r="64" spans="2:14" ht="15" customHeight="1" x14ac:dyDescent="0.25">
      <c r="B64" s="37" t="s">
        <v>110</v>
      </c>
      <c r="C64" s="38" t="s">
        <v>97</v>
      </c>
      <c r="D64" s="42">
        <v>2</v>
      </c>
      <c r="E64" s="27" t="s">
        <v>86</v>
      </c>
      <c r="F64" s="34">
        <v>20840</v>
      </c>
      <c r="G64" s="34">
        <f>+F64*D64</f>
        <v>41680</v>
      </c>
      <c r="I64" s="51">
        <v>18000</v>
      </c>
      <c r="J64" s="51">
        <v>1</v>
      </c>
      <c r="K64" s="51" t="s">
        <v>112</v>
      </c>
      <c r="L64" s="53"/>
      <c r="M64" s="21"/>
      <c r="N64" s="21"/>
    </row>
    <row r="65" spans="1:12" ht="15" customHeight="1" x14ac:dyDescent="0.25">
      <c r="B65" s="35"/>
      <c r="C65" s="27"/>
      <c r="D65" s="33"/>
      <c r="E65" s="27"/>
      <c r="F65" s="34"/>
      <c r="G65" s="34"/>
      <c r="I65" s="54"/>
      <c r="J65" s="54"/>
      <c r="K65" s="54"/>
      <c r="L65" s="54"/>
    </row>
    <row r="66" spans="1:12" ht="15" customHeight="1" x14ac:dyDescent="0.25">
      <c r="A66" s="62"/>
      <c r="B66" s="63" t="s">
        <v>62</v>
      </c>
      <c r="C66" s="64"/>
      <c r="D66" s="64"/>
      <c r="E66" s="64"/>
      <c r="F66" s="63"/>
      <c r="G66" s="65">
        <f>SUM(G43:G65)</f>
        <v>2589297</v>
      </c>
    </row>
    <row r="67" spans="1:12" ht="15" customHeight="1" x14ac:dyDescent="0.25">
      <c r="B67" s="12"/>
      <c r="C67" s="17"/>
      <c r="D67" s="17"/>
      <c r="E67" s="17"/>
      <c r="G67" s="12"/>
    </row>
    <row r="68" spans="1:12" ht="15" customHeight="1" x14ac:dyDescent="0.25">
      <c r="B68" s="66" t="s">
        <v>63</v>
      </c>
      <c r="C68" s="22"/>
      <c r="D68" s="22"/>
      <c r="E68" s="22"/>
      <c r="F68" s="12"/>
      <c r="G68" s="12"/>
    </row>
    <row r="69" spans="1:12" ht="18.75" customHeight="1" x14ac:dyDescent="0.25">
      <c r="B69" s="58" t="s">
        <v>64</v>
      </c>
      <c r="C69" s="55" t="s">
        <v>50</v>
      </c>
      <c r="D69" s="55" t="s">
        <v>51</v>
      </c>
      <c r="E69" s="58" t="s">
        <v>65</v>
      </c>
      <c r="F69" s="55" t="s">
        <v>27</v>
      </c>
      <c r="G69" s="58" t="s">
        <v>28</v>
      </c>
    </row>
    <row r="70" spans="1:12" ht="15" customHeight="1" x14ac:dyDescent="0.25">
      <c r="B70" s="43" t="s">
        <v>113</v>
      </c>
      <c r="C70" s="38" t="s">
        <v>114</v>
      </c>
      <c r="D70" s="42">
        <v>1</v>
      </c>
      <c r="E70" s="27" t="s">
        <v>86</v>
      </c>
      <c r="F70" s="41">
        <v>320000</v>
      </c>
      <c r="G70" s="41">
        <f>F70*D70</f>
        <v>320000</v>
      </c>
    </row>
    <row r="71" spans="1:12" ht="15" customHeight="1" x14ac:dyDescent="0.25">
      <c r="B71" s="60" t="s">
        <v>66</v>
      </c>
      <c r="C71" s="57"/>
      <c r="D71" s="57"/>
      <c r="E71" s="57"/>
      <c r="F71" s="60"/>
      <c r="G71" s="61">
        <f>SUM(G70)</f>
        <v>320000</v>
      </c>
    </row>
    <row r="72" spans="1:12" ht="15" customHeight="1" x14ac:dyDescent="0.25">
      <c r="B72" s="12"/>
      <c r="G72" s="12"/>
    </row>
    <row r="73" spans="1:12" ht="15" customHeight="1" x14ac:dyDescent="0.25">
      <c r="B73" s="116" t="s">
        <v>67</v>
      </c>
      <c r="C73" s="117"/>
      <c r="D73" s="117"/>
      <c r="E73" s="117"/>
      <c r="F73" s="117"/>
      <c r="G73" s="118">
        <f>+G28+G33+G39+G66+G71</f>
        <v>4378697</v>
      </c>
    </row>
    <row r="74" spans="1:12" ht="15" customHeight="1" x14ac:dyDescent="0.25">
      <c r="B74" s="119" t="s">
        <v>68</v>
      </c>
      <c r="C74" s="120"/>
      <c r="D74" s="120"/>
      <c r="E74" s="120"/>
      <c r="F74" s="120"/>
      <c r="G74" s="121">
        <f>0.05*G73</f>
        <v>218934.85</v>
      </c>
    </row>
    <row r="75" spans="1:12" ht="15" customHeight="1" x14ac:dyDescent="0.25">
      <c r="B75" s="116" t="s">
        <v>69</v>
      </c>
      <c r="C75" s="117"/>
      <c r="D75" s="117"/>
      <c r="E75" s="117"/>
      <c r="F75" s="117"/>
      <c r="G75" s="118">
        <f>SUM(G73:G74)</f>
        <v>4597631.8499999996</v>
      </c>
    </row>
    <row r="76" spans="1:12" ht="15" customHeight="1" x14ac:dyDescent="0.25">
      <c r="B76" s="122" t="s">
        <v>70</v>
      </c>
      <c r="C76" s="123"/>
      <c r="D76" s="123"/>
      <c r="E76" s="123"/>
      <c r="F76" s="123"/>
      <c r="G76" s="124">
        <f>+G12</f>
        <v>9000000</v>
      </c>
    </row>
    <row r="77" spans="1:12" ht="15" customHeight="1" x14ac:dyDescent="0.25">
      <c r="B77" s="125" t="s">
        <v>71</v>
      </c>
      <c r="C77" s="126"/>
      <c r="D77" s="126"/>
      <c r="E77" s="126"/>
      <c r="F77" s="126"/>
      <c r="G77" s="127">
        <f>+G76-G75</f>
        <v>4402368.1500000004</v>
      </c>
    </row>
    <row r="78" spans="1:12" ht="15" customHeight="1" x14ac:dyDescent="0.25">
      <c r="B78" s="23" t="s">
        <v>72</v>
      </c>
    </row>
    <row r="79" spans="1:12" ht="15" customHeight="1" thickBot="1" x14ac:dyDescent="0.3">
      <c r="B79" s="24" t="s">
        <v>73</v>
      </c>
    </row>
    <row r="80" spans="1:12" ht="15" customHeight="1" x14ac:dyDescent="0.25">
      <c r="B80" s="67" t="s">
        <v>74</v>
      </c>
      <c r="C80" s="68"/>
      <c r="D80" s="69"/>
      <c r="E80" s="69"/>
      <c r="F80" s="69"/>
      <c r="G80" s="83"/>
    </row>
    <row r="81" spans="2:7" ht="15" customHeight="1" x14ac:dyDescent="0.25">
      <c r="B81" s="70" t="s">
        <v>75</v>
      </c>
      <c r="C81" s="71"/>
      <c r="D81" s="71"/>
      <c r="E81" s="71"/>
      <c r="F81" s="71"/>
      <c r="G81" s="84"/>
    </row>
    <row r="82" spans="2:7" ht="15" customHeight="1" x14ac:dyDescent="0.25">
      <c r="B82" s="70" t="s">
        <v>76</v>
      </c>
      <c r="C82" s="71"/>
      <c r="D82" s="71"/>
      <c r="E82" s="71"/>
      <c r="F82" s="71"/>
      <c r="G82" s="84"/>
    </row>
    <row r="83" spans="2:7" ht="15" customHeight="1" x14ac:dyDescent="0.25">
      <c r="B83" s="70" t="s">
        <v>77</v>
      </c>
      <c r="C83" s="71"/>
      <c r="D83" s="71"/>
      <c r="E83" s="71"/>
      <c r="F83" s="71"/>
      <c r="G83" s="84"/>
    </row>
    <row r="84" spans="2:7" ht="15" customHeight="1" x14ac:dyDescent="0.25">
      <c r="B84" s="70" t="s">
        <v>78</v>
      </c>
      <c r="C84" s="71"/>
      <c r="D84" s="71"/>
      <c r="E84" s="71"/>
      <c r="F84" s="71"/>
      <c r="G84" s="84"/>
    </row>
    <row r="85" spans="2:7" ht="15" customHeight="1" thickBot="1" x14ac:dyDescent="0.3">
      <c r="B85" s="72" t="s">
        <v>79</v>
      </c>
      <c r="C85" s="73"/>
      <c r="D85" s="73"/>
      <c r="E85" s="73"/>
      <c r="F85" s="73"/>
      <c r="G85" s="85"/>
    </row>
    <row r="86" spans="2:7" ht="15" customHeight="1" thickBot="1" x14ac:dyDescent="0.3">
      <c r="B86"/>
      <c r="C86"/>
      <c r="D86"/>
      <c r="E86"/>
      <c r="F86"/>
    </row>
    <row r="87" spans="2:7" ht="15" customHeight="1" thickBot="1" x14ac:dyDescent="0.2">
      <c r="B87" s="129" t="s">
        <v>120</v>
      </c>
      <c r="C87" s="130"/>
      <c r="D87" s="90"/>
      <c r="E87" s="74"/>
      <c r="F87" s="74"/>
    </row>
    <row r="88" spans="2:7" ht="15" customHeight="1" x14ac:dyDescent="0.15">
      <c r="B88" s="103" t="s">
        <v>64</v>
      </c>
      <c r="C88" s="104" t="s">
        <v>121</v>
      </c>
      <c r="D88" s="105" t="s">
        <v>122</v>
      </c>
      <c r="E88" s="74"/>
      <c r="F88" s="74"/>
    </row>
    <row r="89" spans="2:7" ht="15" customHeight="1" x14ac:dyDescent="0.15">
      <c r="B89" s="75" t="s">
        <v>123</v>
      </c>
      <c r="C89" s="76">
        <f>G28</f>
        <v>1381400</v>
      </c>
      <c r="D89" s="77">
        <f>+C89/C94</f>
        <v>0.30045902870626756</v>
      </c>
      <c r="E89" s="74"/>
      <c r="F89" s="74"/>
    </row>
    <row r="90" spans="2:7" ht="15" customHeight="1" x14ac:dyDescent="0.15">
      <c r="B90" s="75" t="s">
        <v>124</v>
      </c>
      <c r="C90" s="76">
        <f>G39</f>
        <v>88000</v>
      </c>
      <c r="D90" s="77">
        <f>(C90/C94)</f>
        <v>1.914028849439087E-2</v>
      </c>
      <c r="E90" s="74"/>
      <c r="F90" s="74"/>
    </row>
    <row r="91" spans="2:7" ht="15" customHeight="1" x14ac:dyDescent="0.15">
      <c r="B91" s="75" t="s">
        <v>49</v>
      </c>
      <c r="C91" s="76">
        <f>G66</f>
        <v>2589297</v>
      </c>
      <c r="D91" s="77">
        <f>(C91/C94)</f>
        <v>0.56318058610978172</v>
      </c>
      <c r="E91" s="74"/>
      <c r="F91" s="74"/>
    </row>
    <row r="92" spans="2:7" ht="15" customHeight="1" x14ac:dyDescent="0.15">
      <c r="B92" s="75" t="s">
        <v>125</v>
      </c>
      <c r="C92" s="78">
        <f>G71</f>
        <v>320000</v>
      </c>
      <c r="D92" s="77">
        <f>(C92/C94)</f>
        <v>6.9601049070512247E-2</v>
      </c>
      <c r="E92" s="79"/>
      <c r="F92" s="79"/>
    </row>
    <row r="93" spans="2:7" ht="15" customHeight="1" x14ac:dyDescent="0.15">
      <c r="B93" s="75" t="s">
        <v>126</v>
      </c>
      <c r="C93" s="78">
        <f>G74</f>
        <v>218934.85</v>
      </c>
      <c r="D93" s="77">
        <f>(C93/C94)</f>
        <v>4.7619047619047623E-2</v>
      </c>
      <c r="E93" s="79"/>
      <c r="F93" s="79"/>
    </row>
    <row r="94" spans="2:7" ht="15" customHeight="1" thickBot="1" x14ac:dyDescent="0.3">
      <c r="B94" s="106" t="s">
        <v>127</v>
      </c>
      <c r="C94" s="107">
        <f>SUM(C89:C93)</f>
        <v>4597631.8499999996</v>
      </c>
      <c r="D94" s="108">
        <f>SUM(D89:D93)</f>
        <v>1</v>
      </c>
      <c r="E94" s="79"/>
      <c r="F94" s="79"/>
    </row>
    <row r="95" spans="2:7" ht="15" customHeight="1" x14ac:dyDescent="0.25">
      <c r="B95" s="80"/>
      <c r="C95" s="81"/>
      <c r="D95" s="81"/>
      <c r="E95" s="81"/>
      <c r="F95" s="81"/>
    </row>
    <row r="96" spans="2:7" ht="15" customHeight="1" thickBot="1" x14ac:dyDescent="0.3">
      <c r="B96" s="82"/>
      <c r="C96" s="81"/>
      <c r="D96" s="81"/>
      <c r="E96" s="81"/>
      <c r="F96" s="81"/>
    </row>
    <row r="97" spans="2:6" ht="15" customHeight="1" thickBot="1" x14ac:dyDescent="0.3">
      <c r="B97" s="86" t="s">
        <v>130</v>
      </c>
      <c r="C97" s="87"/>
      <c r="D97" s="88"/>
      <c r="E97" s="89"/>
      <c r="F97"/>
    </row>
    <row r="98" spans="2:6" ht="15" customHeight="1" x14ac:dyDescent="0.25">
      <c r="B98" s="109" t="s">
        <v>131</v>
      </c>
      <c r="C98" s="112">
        <v>25000</v>
      </c>
      <c r="D98" s="113">
        <v>30000</v>
      </c>
      <c r="E98" s="114">
        <v>35000</v>
      </c>
      <c r="F98"/>
    </row>
    <row r="99" spans="2:6" ht="15" customHeight="1" thickBot="1" x14ac:dyDescent="0.3">
      <c r="B99" s="110" t="s">
        <v>128</v>
      </c>
      <c r="C99" s="111">
        <f>G75/C98</f>
        <v>183.90527399999999</v>
      </c>
      <c r="D99" s="107">
        <f>C94/D98</f>
        <v>153.25439499999999</v>
      </c>
      <c r="E99" s="107">
        <f>C94/E98</f>
        <v>131.36090999999999</v>
      </c>
      <c r="F99"/>
    </row>
  </sheetData>
  <mergeCells count="12">
    <mergeCell ref="E14:F14"/>
    <mergeCell ref="E9:F9"/>
    <mergeCell ref="E10:F10"/>
    <mergeCell ref="E11:F11"/>
    <mergeCell ref="E12:F12"/>
    <mergeCell ref="E13:F13"/>
    <mergeCell ref="B87:C87"/>
    <mergeCell ref="E15:F15"/>
    <mergeCell ref="B17:G17"/>
    <mergeCell ref="I19:N19"/>
    <mergeCell ref="I23:N23"/>
    <mergeCell ref="I32:N32"/>
  </mergeCells>
  <pageMargins left="0.70866141732283472" right="0.70866141732283472" top="0.74803149606299213" bottom="0.35433070866141736" header="0.31496062992125984" footer="0.31496062992125984"/>
  <pageSetup paperSize="14" orientation="portrait" r:id="rId1"/>
  <rowBreaks count="1" manualBreakCount="1">
    <brk id="61" min="1" max="6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N99"/>
  <sheetViews>
    <sheetView tabSelected="1" topLeftCell="A86" zoomScale="120" zoomScaleNormal="120" workbookViewId="0">
      <selection activeCell="I93" sqref="I93"/>
    </sheetView>
  </sheetViews>
  <sheetFormatPr baseColWidth="10" defaultColWidth="11.42578125" defaultRowHeight="15" customHeight="1" x14ac:dyDescent="0.25"/>
  <cols>
    <col min="1" max="1" width="3.28515625" style="1" customWidth="1"/>
    <col min="2" max="2" width="21.28515625" style="1" customWidth="1"/>
    <col min="3" max="3" width="13.85546875" style="1" customWidth="1"/>
    <col min="4" max="6" width="11.42578125" style="1"/>
    <col min="7" max="7" width="12.140625" style="1" customWidth="1"/>
    <col min="8" max="8" width="11.42578125" style="1"/>
    <col min="9" max="9" width="17.28515625" style="1" customWidth="1"/>
    <col min="10" max="10" width="5.42578125" style="1" customWidth="1"/>
    <col min="11" max="16384" width="11.42578125" style="1"/>
  </cols>
  <sheetData>
    <row r="9" spans="2:14" ht="15" customHeight="1" x14ac:dyDescent="0.2">
      <c r="B9" s="91" t="s">
        <v>0</v>
      </c>
      <c r="C9" s="92" t="s">
        <v>1</v>
      </c>
      <c r="E9" s="135" t="s">
        <v>132</v>
      </c>
      <c r="F9" s="136"/>
      <c r="G9" s="98">
        <v>30000</v>
      </c>
      <c r="I9" s="3"/>
      <c r="J9" s="4"/>
      <c r="K9" s="4"/>
      <c r="L9" s="3"/>
      <c r="M9" s="4"/>
      <c r="N9" s="4"/>
    </row>
    <row r="10" spans="2:14" ht="15" customHeight="1" x14ac:dyDescent="0.2">
      <c r="B10" s="115" t="s">
        <v>2</v>
      </c>
      <c r="C10" s="94" t="s">
        <v>3</v>
      </c>
      <c r="E10" s="134" t="s">
        <v>4</v>
      </c>
      <c r="F10" s="134"/>
      <c r="G10" s="96" t="s">
        <v>5</v>
      </c>
      <c r="I10" s="4"/>
      <c r="J10" s="4"/>
      <c r="K10" s="4"/>
      <c r="L10" s="4"/>
      <c r="M10" s="4"/>
      <c r="N10" s="4"/>
    </row>
    <row r="11" spans="2:14" ht="15" customHeight="1" x14ac:dyDescent="0.2">
      <c r="B11" s="115" t="s">
        <v>6</v>
      </c>
      <c r="C11" s="95" t="s">
        <v>7</v>
      </c>
      <c r="E11" s="134" t="s">
        <v>8</v>
      </c>
      <c r="F11" s="134"/>
      <c r="G11" s="99">
        <v>300</v>
      </c>
      <c r="I11" s="3"/>
      <c r="J11" s="4"/>
      <c r="K11" s="4"/>
      <c r="L11" s="4"/>
      <c r="M11" s="4"/>
      <c r="N11" s="4"/>
    </row>
    <row r="12" spans="2:14" ht="15" customHeight="1" x14ac:dyDescent="0.2">
      <c r="B12" s="115" t="s">
        <v>9</v>
      </c>
      <c r="C12" s="95" t="s">
        <v>10</v>
      </c>
      <c r="E12" s="134" t="s">
        <v>11</v>
      </c>
      <c r="F12" s="134"/>
      <c r="G12" s="100">
        <f>+G11*G9</f>
        <v>9000000</v>
      </c>
      <c r="I12" s="5"/>
      <c r="J12" s="5"/>
      <c r="K12" s="5"/>
      <c r="L12" s="5"/>
      <c r="M12" s="5"/>
      <c r="N12" s="5"/>
    </row>
    <row r="13" spans="2:14" ht="21.75" customHeight="1" x14ac:dyDescent="0.2">
      <c r="B13" s="115" t="s">
        <v>12</v>
      </c>
      <c r="C13" s="95" t="s">
        <v>13</v>
      </c>
      <c r="E13" s="134" t="s">
        <v>14</v>
      </c>
      <c r="F13" s="134"/>
      <c r="G13" s="101" t="s">
        <v>15</v>
      </c>
      <c r="I13" s="4"/>
      <c r="J13" s="4"/>
      <c r="K13" s="6"/>
      <c r="L13" s="7"/>
      <c r="M13" s="4"/>
      <c r="N13" s="7"/>
    </row>
    <row r="14" spans="2:14" ht="15" customHeight="1" x14ac:dyDescent="0.2">
      <c r="B14" s="115" t="s">
        <v>16</v>
      </c>
      <c r="C14" s="96" t="s">
        <v>13</v>
      </c>
      <c r="E14" s="134" t="s">
        <v>17</v>
      </c>
      <c r="F14" s="134"/>
      <c r="G14" s="94" t="s">
        <v>80</v>
      </c>
      <c r="I14" s="4"/>
      <c r="J14" s="4"/>
      <c r="K14" s="4"/>
      <c r="L14" s="4"/>
      <c r="M14" s="3"/>
      <c r="N14" s="7"/>
    </row>
    <row r="15" spans="2:14" ht="15" customHeight="1" x14ac:dyDescent="0.2">
      <c r="B15" s="115" t="s">
        <v>18</v>
      </c>
      <c r="C15" s="97">
        <v>44723</v>
      </c>
      <c r="E15" s="131" t="s">
        <v>19</v>
      </c>
      <c r="F15" s="131"/>
      <c r="G15" s="102" t="s">
        <v>20</v>
      </c>
      <c r="I15" s="4"/>
      <c r="J15" s="4"/>
      <c r="K15" s="4"/>
      <c r="L15" s="4"/>
      <c r="M15" s="4"/>
      <c r="N15" s="4"/>
    </row>
    <row r="16" spans="2:14" ht="15" customHeight="1" x14ac:dyDescent="0.2">
      <c r="B16" s="2"/>
      <c r="C16" s="8"/>
      <c r="G16" s="9"/>
      <c r="I16" s="3"/>
      <c r="J16" s="4"/>
      <c r="K16" s="4"/>
      <c r="L16" s="4"/>
      <c r="M16" s="4"/>
      <c r="N16" s="4"/>
    </row>
    <row r="17" spans="2:14" ht="15" customHeight="1" x14ac:dyDescent="0.2">
      <c r="B17" s="132" t="s">
        <v>21</v>
      </c>
      <c r="C17" s="132"/>
      <c r="D17" s="132"/>
      <c r="E17" s="132"/>
      <c r="F17" s="132"/>
      <c r="G17" s="132"/>
      <c r="I17" s="3"/>
      <c r="J17" s="4"/>
      <c r="K17" s="4"/>
      <c r="L17" s="4"/>
      <c r="M17" s="4"/>
      <c r="N17" s="4"/>
    </row>
    <row r="18" spans="2:14" ht="15" customHeight="1" x14ac:dyDescent="0.2">
      <c r="C18" s="10"/>
      <c r="D18" s="10"/>
      <c r="E18" s="11"/>
      <c r="F18" s="12"/>
      <c r="I18" s="5"/>
      <c r="J18" s="5"/>
      <c r="K18" s="5"/>
      <c r="L18" s="5"/>
      <c r="M18" s="5"/>
      <c r="N18" s="5"/>
    </row>
    <row r="19" spans="2:14" ht="15" customHeight="1" x14ac:dyDescent="0.2">
      <c r="B19" s="66" t="s">
        <v>22</v>
      </c>
      <c r="I19" s="133"/>
      <c r="J19" s="133"/>
      <c r="K19" s="133"/>
      <c r="L19" s="133"/>
      <c r="M19" s="133"/>
      <c r="N19" s="133"/>
    </row>
    <row r="20" spans="2:14" ht="18.75" customHeight="1" x14ac:dyDescent="0.2">
      <c r="B20" s="55" t="s">
        <v>23</v>
      </c>
      <c r="C20" s="55" t="s">
        <v>24</v>
      </c>
      <c r="D20" s="55" t="s">
        <v>25</v>
      </c>
      <c r="E20" s="55" t="s">
        <v>26</v>
      </c>
      <c r="F20" s="55" t="s">
        <v>27</v>
      </c>
      <c r="G20" s="55" t="s">
        <v>28</v>
      </c>
      <c r="I20" s="13"/>
      <c r="J20" s="14"/>
      <c r="K20" s="15"/>
      <c r="L20" s="14"/>
      <c r="M20" s="16"/>
      <c r="N20" s="16"/>
    </row>
    <row r="21" spans="2:14" ht="15" customHeight="1" x14ac:dyDescent="0.2">
      <c r="B21" s="25" t="s">
        <v>29</v>
      </c>
      <c r="C21" s="26" t="s">
        <v>30</v>
      </c>
      <c r="D21" s="26">
        <v>2</v>
      </c>
      <c r="E21" s="27" t="s">
        <v>31</v>
      </c>
      <c r="F21" s="28">
        <v>28000</v>
      </c>
      <c r="G21" s="28">
        <f>F21*D21</f>
        <v>56000</v>
      </c>
      <c r="I21" s="13"/>
      <c r="J21" s="14"/>
      <c r="K21" s="15"/>
      <c r="L21" s="14"/>
      <c r="M21" s="16"/>
      <c r="N21" s="16"/>
    </row>
    <row r="22" spans="2:14" ht="15" customHeight="1" x14ac:dyDescent="0.2">
      <c r="B22" s="25" t="s">
        <v>33</v>
      </c>
      <c r="C22" s="26" t="s">
        <v>30</v>
      </c>
      <c r="D22" s="26">
        <v>1</v>
      </c>
      <c r="E22" s="27" t="s">
        <v>32</v>
      </c>
      <c r="F22" s="28">
        <v>28000</v>
      </c>
      <c r="G22" s="28">
        <f t="shared" ref="G22" si="0">F22*D22</f>
        <v>28000</v>
      </c>
      <c r="I22" s="13"/>
      <c r="J22" s="14"/>
      <c r="K22" s="15"/>
      <c r="L22" s="14"/>
      <c r="M22" s="16"/>
      <c r="N22" s="16"/>
    </row>
    <row r="23" spans="2:14" ht="15" customHeight="1" x14ac:dyDescent="0.2">
      <c r="B23" s="25" t="s">
        <v>119</v>
      </c>
      <c r="C23" s="26" t="s">
        <v>118</v>
      </c>
      <c r="D23" s="26">
        <v>90</v>
      </c>
      <c r="E23" s="27" t="s">
        <v>32</v>
      </c>
      <c r="F23" s="28">
        <v>1660</v>
      </c>
      <c r="G23" s="28">
        <f>F23*D23</f>
        <v>149400</v>
      </c>
      <c r="I23" s="133"/>
      <c r="J23" s="133"/>
      <c r="K23" s="133"/>
      <c r="L23" s="133"/>
      <c r="M23" s="133"/>
      <c r="N23" s="133"/>
    </row>
    <row r="24" spans="2:14" ht="15" customHeight="1" x14ac:dyDescent="0.2">
      <c r="B24" s="25" t="s">
        <v>34</v>
      </c>
      <c r="C24" s="26" t="s">
        <v>30</v>
      </c>
      <c r="D24" s="26">
        <v>8</v>
      </c>
      <c r="E24" s="27" t="s">
        <v>35</v>
      </c>
      <c r="F24" s="28">
        <v>28000</v>
      </c>
      <c r="G24" s="28">
        <f t="shared" ref="G24:G27" si="1">F24*D24</f>
        <v>224000</v>
      </c>
      <c r="I24" s="13"/>
      <c r="J24" s="14"/>
      <c r="K24" s="15"/>
      <c r="L24" s="14"/>
      <c r="M24" s="16"/>
      <c r="N24" s="16"/>
    </row>
    <row r="25" spans="2:14" ht="15" customHeight="1" x14ac:dyDescent="0.2">
      <c r="B25" s="25" t="s">
        <v>117</v>
      </c>
      <c r="C25" s="26" t="s">
        <v>30</v>
      </c>
      <c r="D25" s="26">
        <v>10</v>
      </c>
      <c r="E25" s="27" t="s">
        <v>116</v>
      </c>
      <c r="F25" s="28">
        <v>28000</v>
      </c>
      <c r="G25" s="28">
        <f t="shared" si="1"/>
        <v>280000</v>
      </c>
      <c r="I25" s="13"/>
      <c r="J25" s="14"/>
      <c r="K25" s="15"/>
      <c r="L25" s="14"/>
      <c r="M25" s="16"/>
      <c r="N25" s="16"/>
    </row>
    <row r="26" spans="2:14" ht="15" customHeight="1" x14ac:dyDescent="0.2">
      <c r="B26" s="25" t="s">
        <v>115</v>
      </c>
      <c r="C26" s="26" t="s">
        <v>30</v>
      </c>
      <c r="D26" s="26">
        <v>8</v>
      </c>
      <c r="E26" s="27" t="s">
        <v>36</v>
      </c>
      <c r="F26" s="28">
        <v>28000</v>
      </c>
      <c r="G26" s="28">
        <f t="shared" si="1"/>
        <v>224000</v>
      </c>
      <c r="I26" s="13"/>
      <c r="J26" s="14"/>
      <c r="K26" s="15"/>
      <c r="L26" s="14"/>
      <c r="M26" s="16"/>
      <c r="N26" s="16"/>
    </row>
    <row r="27" spans="2:14" ht="15" customHeight="1" x14ac:dyDescent="0.2">
      <c r="B27" s="25" t="s">
        <v>37</v>
      </c>
      <c r="C27" s="26" t="s">
        <v>30</v>
      </c>
      <c r="D27" s="26">
        <v>15</v>
      </c>
      <c r="E27" s="27" t="s">
        <v>38</v>
      </c>
      <c r="F27" s="28">
        <v>28000</v>
      </c>
      <c r="G27" s="28">
        <f t="shared" si="1"/>
        <v>420000</v>
      </c>
      <c r="I27" s="13"/>
      <c r="J27" s="14"/>
      <c r="K27" s="15"/>
      <c r="L27" s="14"/>
      <c r="M27" s="16"/>
      <c r="N27" s="16"/>
    </row>
    <row r="28" spans="2:14" ht="15" customHeight="1" x14ac:dyDescent="0.2">
      <c r="B28" s="56" t="s">
        <v>39</v>
      </c>
      <c r="C28" s="57"/>
      <c r="D28" s="58"/>
      <c r="E28" s="57"/>
      <c r="F28" s="59"/>
      <c r="G28" s="59">
        <f>SUM(G21:G27)</f>
        <v>1381400</v>
      </c>
      <c r="I28" s="13"/>
      <c r="J28" s="14"/>
      <c r="K28" s="15"/>
      <c r="L28" s="14"/>
      <c r="M28" s="16"/>
      <c r="N28" s="16"/>
    </row>
    <row r="29" spans="2:14" ht="15" customHeight="1" x14ac:dyDescent="0.2">
      <c r="C29" s="17"/>
      <c r="D29" s="17"/>
      <c r="E29" s="17"/>
      <c r="I29" s="13"/>
      <c r="J29" s="14"/>
      <c r="K29" s="15"/>
      <c r="L29" s="14"/>
      <c r="M29" s="16"/>
      <c r="N29" s="16"/>
    </row>
    <row r="30" spans="2:14" ht="15" customHeight="1" x14ac:dyDescent="0.2">
      <c r="B30" s="66" t="s">
        <v>40</v>
      </c>
      <c r="C30" s="17"/>
      <c r="D30" s="17"/>
      <c r="E30" s="17"/>
      <c r="I30" s="13"/>
      <c r="J30" s="14"/>
      <c r="K30" s="15"/>
      <c r="L30" s="14"/>
      <c r="M30" s="16"/>
      <c r="N30" s="16"/>
    </row>
    <row r="31" spans="2:14" ht="20.25" customHeight="1" x14ac:dyDescent="0.2">
      <c r="B31" s="58" t="s">
        <v>23</v>
      </c>
      <c r="C31" s="55" t="s">
        <v>24</v>
      </c>
      <c r="D31" s="55" t="s">
        <v>25</v>
      </c>
      <c r="E31" s="58" t="s">
        <v>26</v>
      </c>
      <c r="F31" s="55" t="s">
        <v>27</v>
      </c>
      <c r="G31" s="58" t="s">
        <v>28</v>
      </c>
      <c r="I31" s="13"/>
      <c r="J31" s="14"/>
      <c r="K31" s="15"/>
      <c r="L31" s="14"/>
      <c r="M31" s="16"/>
      <c r="N31" s="16"/>
    </row>
    <row r="32" spans="2:14" ht="15" customHeight="1" x14ac:dyDescent="0.2">
      <c r="B32" s="25" t="s">
        <v>41</v>
      </c>
      <c r="C32" s="26" t="s">
        <v>42</v>
      </c>
      <c r="D32" s="26">
        <v>0</v>
      </c>
      <c r="E32" s="26"/>
      <c r="F32" s="28">
        <v>0</v>
      </c>
      <c r="G32" s="28">
        <f>+F32*D32</f>
        <v>0</v>
      </c>
      <c r="I32" s="133"/>
      <c r="J32" s="133"/>
      <c r="K32" s="133"/>
      <c r="L32" s="133"/>
      <c r="M32" s="133"/>
      <c r="N32" s="133"/>
    </row>
    <row r="33" spans="2:14" ht="15" customHeight="1" x14ac:dyDescent="0.2">
      <c r="B33" s="56" t="s">
        <v>43</v>
      </c>
      <c r="C33" s="57"/>
      <c r="D33" s="57"/>
      <c r="E33" s="57"/>
      <c r="F33" s="56"/>
      <c r="G33" s="59">
        <f>SUM(G32:G32)</f>
        <v>0</v>
      </c>
      <c r="I33" s="13"/>
      <c r="J33" s="14"/>
      <c r="K33" s="15"/>
      <c r="L33" s="14"/>
      <c r="M33" s="16"/>
      <c r="N33" s="16"/>
    </row>
    <row r="34" spans="2:14" ht="15" customHeight="1" x14ac:dyDescent="0.2">
      <c r="C34" s="17"/>
      <c r="D34" s="17"/>
      <c r="E34" s="17"/>
      <c r="I34" s="4"/>
      <c r="J34" s="4"/>
      <c r="K34" s="4"/>
      <c r="L34" s="4"/>
      <c r="M34" s="4"/>
      <c r="N34" s="16"/>
    </row>
    <row r="35" spans="2:14" ht="15" customHeight="1" x14ac:dyDescent="0.2">
      <c r="B35" s="66" t="s">
        <v>44</v>
      </c>
      <c r="C35" s="17"/>
      <c r="D35" s="17"/>
      <c r="E35" s="17"/>
      <c r="I35" s="4"/>
      <c r="J35" s="4"/>
      <c r="K35" s="4"/>
      <c r="L35" s="4"/>
      <c r="M35" s="3"/>
      <c r="N35" s="18"/>
    </row>
    <row r="36" spans="2:14" ht="18.75" customHeight="1" x14ac:dyDescent="0.2">
      <c r="B36" s="58" t="s">
        <v>23</v>
      </c>
      <c r="C36" s="58" t="s">
        <v>24</v>
      </c>
      <c r="D36" s="58" t="s">
        <v>129</v>
      </c>
      <c r="E36" s="58" t="s">
        <v>26</v>
      </c>
      <c r="F36" s="55" t="s">
        <v>27</v>
      </c>
      <c r="G36" s="58" t="s">
        <v>28</v>
      </c>
      <c r="I36" s="4"/>
      <c r="J36" s="4"/>
      <c r="K36" s="4"/>
      <c r="L36" s="4"/>
      <c r="M36" s="4"/>
      <c r="N36" s="7"/>
    </row>
    <row r="37" spans="2:14" ht="15" customHeight="1" x14ac:dyDescent="0.2">
      <c r="B37" s="25" t="s">
        <v>45</v>
      </c>
      <c r="C37" s="26" t="s">
        <v>133</v>
      </c>
      <c r="D37" s="26">
        <v>0.25</v>
      </c>
      <c r="E37" s="27" t="s">
        <v>31</v>
      </c>
      <c r="F37" s="28">
        <v>180000</v>
      </c>
      <c r="G37" s="28">
        <f>F37*D37</f>
        <v>45000</v>
      </c>
      <c r="I37" s="3"/>
      <c r="J37" s="4"/>
      <c r="K37" s="4"/>
      <c r="L37" s="4"/>
      <c r="M37" s="4"/>
      <c r="N37" s="4"/>
    </row>
    <row r="38" spans="2:14" ht="15" customHeight="1" x14ac:dyDescent="0.2">
      <c r="B38" s="25" t="s">
        <v>46</v>
      </c>
      <c r="C38" s="26" t="s">
        <v>133</v>
      </c>
      <c r="D38" s="26">
        <v>0.25</v>
      </c>
      <c r="E38" s="27" t="s">
        <v>31</v>
      </c>
      <c r="F38" s="28">
        <v>180000</v>
      </c>
      <c r="G38" s="28">
        <f>F38*D38</f>
        <v>45000</v>
      </c>
      <c r="I38" s="3"/>
      <c r="J38" s="4"/>
      <c r="K38" s="4"/>
      <c r="L38" s="4"/>
      <c r="M38" s="4"/>
      <c r="N38" s="4"/>
    </row>
    <row r="39" spans="2:14" ht="15" customHeight="1" x14ac:dyDescent="0.2">
      <c r="B39" s="56" t="s">
        <v>47</v>
      </c>
      <c r="C39" s="57"/>
      <c r="D39" s="58"/>
      <c r="E39" s="57"/>
      <c r="F39" s="59"/>
      <c r="G39" s="59">
        <f>SUM(G37:G38)</f>
        <v>90000</v>
      </c>
      <c r="I39" s="13"/>
      <c r="J39" s="19"/>
      <c r="K39" s="15"/>
      <c r="L39" s="14"/>
      <c r="M39" s="16"/>
      <c r="N39" s="16"/>
    </row>
    <row r="40" spans="2:14" ht="15" customHeight="1" x14ac:dyDescent="0.2">
      <c r="C40" s="17"/>
      <c r="D40" s="17"/>
      <c r="E40" s="17"/>
      <c r="I40" s="13"/>
      <c r="J40" s="19"/>
      <c r="K40" s="15"/>
      <c r="L40" s="14"/>
      <c r="M40" s="16"/>
      <c r="N40" s="16"/>
    </row>
    <row r="41" spans="2:14" ht="15" customHeight="1" x14ac:dyDescent="0.2">
      <c r="B41" s="66" t="s">
        <v>48</v>
      </c>
      <c r="C41" s="17"/>
      <c r="D41" s="17"/>
      <c r="E41" s="17"/>
      <c r="I41" s="13"/>
      <c r="J41" s="19"/>
      <c r="K41" s="15"/>
      <c r="L41" s="14"/>
      <c r="M41" s="16"/>
      <c r="N41" s="16"/>
    </row>
    <row r="42" spans="2:14" ht="21.75" customHeight="1" x14ac:dyDescent="0.2">
      <c r="B42" s="55" t="s">
        <v>49</v>
      </c>
      <c r="C42" s="55" t="s">
        <v>50</v>
      </c>
      <c r="D42" s="55" t="s">
        <v>51</v>
      </c>
      <c r="E42" s="55" t="s">
        <v>26</v>
      </c>
      <c r="F42" s="55" t="s">
        <v>27</v>
      </c>
      <c r="G42" s="55" t="s">
        <v>28</v>
      </c>
      <c r="I42" s="13"/>
      <c r="J42" s="19"/>
      <c r="K42" s="15"/>
      <c r="L42" s="14"/>
      <c r="M42" s="16"/>
      <c r="N42" s="16"/>
    </row>
    <row r="43" spans="2:14" ht="15" customHeight="1" x14ac:dyDescent="0.2">
      <c r="B43" s="29" t="s">
        <v>52</v>
      </c>
      <c r="C43" s="26" t="s">
        <v>81</v>
      </c>
      <c r="D43" s="30">
        <v>35000</v>
      </c>
      <c r="E43" s="27" t="s">
        <v>31</v>
      </c>
      <c r="F43" s="31">
        <f>Repollo!F43*'Al 22.06.22'!$I$43</f>
        <v>39.709999999999994</v>
      </c>
      <c r="G43" s="28">
        <f>+F43*D43</f>
        <v>1389849.9999999998</v>
      </c>
      <c r="I43" s="128">
        <v>1.0449999999999999</v>
      </c>
      <c r="J43" s="45"/>
      <c r="K43" s="46"/>
      <c r="L43" s="47"/>
      <c r="M43" s="16"/>
      <c r="N43" s="16"/>
    </row>
    <row r="44" spans="2:14" ht="15" customHeight="1" x14ac:dyDescent="0.2">
      <c r="B44" s="32" t="s">
        <v>53</v>
      </c>
      <c r="C44" s="27"/>
      <c r="D44" s="33"/>
      <c r="E44" s="27"/>
      <c r="F44" s="31">
        <f>Repollo!F44*'Al 22.06.22'!$I$43</f>
        <v>0</v>
      </c>
      <c r="G44" s="34"/>
      <c r="I44" s="48" t="s">
        <v>87</v>
      </c>
      <c r="J44" s="49" t="s">
        <v>88</v>
      </c>
      <c r="K44" s="50"/>
      <c r="L44" s="47"/>
      <c r="M44" s="16"/>
      <c r="N44" s="16"/>
    </row>
    <row r="45" spans="2:14" ht="15" customHeight="1" x14ac:dyDescent="0.2">
      <c r="B45" s="35" t="s">
        <v>54</v>
      </c>
      <c r="C45" s="27" t="s">
        <v>55</v>
      </c>
      <c r="D45" s="33">
        <v>35</v>
      </c>
      <c r="E45" s="27" t="s">
        <v>31</v>
      </c>
      <c r="F45" s="31">
        <f>Repollo!F45*'Al 22.06.22'!$I$43</f>
        <v>3730.6499999999996</v>
      </c>
      <c r="G45" s="34">
        <f>+F45*D45</f>
        <v>130572.74999999999</v>
      </c>
      <c r="I45" s="48">
        <v>7000</v>
      </c>
      <c r="J45" s="49">
        <v>1</v>
      </c>
      <c r="K45" s="50"/>
      <c r="L45" s="47"/>
      <c r="M45" s="16"/>
      <c r="N45" s="16"/>
    </row>
    <row r="46" spans="2:14" ht="15" customHeight="1" x14ac:dyDescent="0.2">
      <c r="B46" s="35" t="s">
        <v>82</v>
      </c>
      <c r="C46" s="27" t="s">
        <v>56</v>
      </c>
      <c r="D46" s="36">
        <v>200</v>
      </c>
      <c r="E46" s="27" t="s">
        <v>86</v>
      </c>
      <c r="F46" s="31">
        <f>Repollo!F46*'Al 22.06.22'!$I$43</f>
        <v>470.24999999999994</v>
      </c>
      <c r="G46" s="34">
        <f t="shared" ref="G46:G50" si="2">+F46*D46</f>
        <v>94049.999999999985</v>
      </c>
      <c r="I46" s="51">
        <v>8000</v>
      </c>
      <c r="J46" s="51">
        <v>25</v>
      </c>
      <c r="K46" s="51"/>
      <c r="L46" s="47"/>
      <c r="M46" s="16"/>
      <c r="N46" s="16"/>
    </row>
    <row r="47" spans="2:14" ht="15" customHeight="1" x14ac:dyDescent="0.2">
      <c r="B47" s="35" t="s">
        <v>85</v>
      </c>
      <c r="C47" s="27" t="s">
        <v>56</v>
      </c>
      <c r="D47" s="36">
        <v>15</v>
      </c>
      <c r="E47" s="27" t="s">
        <v>86</v>
      </c>
      <c r="F47" s="31">
        <f>Repollo!F47*'Al 22.06.22'!$I$43</f>
        <v>1672</v>
      </c>
      <c r="G47" s="34">
        <f t="shared" si="2"/>
        <v>25080</v>
      </c>
      <c r="I47" s="51">
        <v>35000</v>
      </c>
      <c r="J47" s="51">
        <v>25</v>
      </c>
      <c r="K47" s="51"/>
      <c r="L47" s="47"/>
      <c r="M47" s="16"/>
      <c r="N47" s="16"/>
    </row>
    <row r="48" spans="2:14" ht="15" customHeight="1" x14ac:dyDescent="0.2">
      <c r="B48" s="35" t="s">
        <v>83</v>
      </c>
      <c r="C48" s="27" t="s">
        <v>56</v>
      </c>
      <c r="D48" s="36">
        <v>120</v>
      </c>
      <c r="E48" s="27" t="s">
        <v>86</v>
      </c>
      <c r="F48" s="31">
        <f>Repollo!F48*'Al 22.06.22'!$I$43</f>
        <v>647.9</v>
      </c>
      <c r="G48" s="34">
        <f t="shared" si="2"/>
        <v>77748</v>
      </c>
      <c r="I48" s="51">
        <v>14000</v>
      </c>
      <c r="J48" s="51">
        <v>25</v>
      </c>
      <c r="K48" s="51"/>
      <c r="L48" s="47"/>
      <c r="M48" s="16"/>
      <c r="N48" s="16"/>
    </row>
    <row r="49" spans="2:14" ht="15" customHeight="1" x14ac:dyDescent="0.2">
      <c r="B49" s="35" t="s">
        <v>84</v>
      </c>
      <c r="C49" s="27" t="s">
        <v>56</v>
      </c>
      <c r="D49" s="36">
        <v>60</v>
      </c>
      <c r="E49" s="27" t="s">
        <v>86</v>
      </c>
      <c r="F49" s="31">
        <f>Repollo!F49*'Al 22.06.22'!$I$43</f>
        <v>804.65</v>
      </c>
      <c r="G49" s="34">
        <f t="shared" si="2"/>
        <v>48279</v>
      </c>
      <c r="I49" s="51">
        <v>17000</v>
      </c>
      <c r="J49" s="51">
        <v>25</v>
      </c>
      <c r="K49" s="51"/>
      <c r="L49" s="47"/>
      <c r="M49" s="16"/>
      <c r="N49" s="16"/>
    </row>
    <row r="50" spans="2:14" ht="15" customHeight="1" x14ac:dyDescent="0.2">
      <c r="B50" s="37" t="s">
        <v>96</v>
      </c>
      <c r="C50" s="38" t="s">
        <v>97</v>
      </c>
      <c r="D50" s="39">
        <v>9</v>
      </c>
      <c r="E50" s="27" t="s">
        <v>86</v>
      </c>
      <c r="F50" s="31">
        <f>Repollo!F50*'Al 22.06.22'!$I$43</f>
        <v>11202.4</v>
      </c>
      <c r="G50" s="41">
        <f t="shared" si="2"/>
        <v>100821.59999999999</v>
      </c>
      <c r="I50" s="51">
        <v>9000</v>
      </c>
      <c r="J50" s="51">
        <v>1</v>
      </c>
      <c r="K50" s="51" t="s">
        <v>89</v>
      </c>
      <c r="L50" s="47"/>
      <c r="M50" s="16"/>
      <c r="N50" s="16"/>
    </row>
    <row r="51" spans="2:14" ht="15" customHeight="1" x14ac:dyDescent="0.2">
      <c r="B51" s="32" t="s">
        <v>57</v>
      </c>
      <c r="C51" s="27"/>
      <c r="D51" s="33"/>
      <c r="E51" s="27"/>
      <c r="F51" s="31">
        <f>Repollo!F51*'Al 22.06.22'!$I$43</f>
        <v>0</v>
      </c>
      <c r="G51" s="34"/>
      <c r="I51" s="51"/>
      <c r="J51" s="51"/>
      <c r="K51" s="51"/>
      <c r="L51" s="47"/>
      <c r="M51" s="16"/>
      <c r="N51" s="16"/>
    </row>
    <row r="52" spans="2:14" ht="15" customHeight="1" x14ac:dyDescent="0.2">
      <c r="B52" s="37" t="s">
        <v>90</v>
      </c>
      <c r="C52" s="27" t="s">
        <v>58</v>
      </c>
      <c r="D52" s="33">
        <v>0.56000000000000005</v>
      </c>
      <c r="E52" s="27" t="s">
        <v>86</v>
      </c>
      <c r="F52" s="31">
        <f>Repollo!F52*'Al 22.06.22'!$I$43</f>
        <v>108888.99999999999</v>
      </c>
      <c r="G52" s="34">
        <f t="shared" ref="G52:G55" si="3">+F52*D52</f>
        <v>60977.84</v>
      </c>
      <c r="I52" s="51">
        <v>22000</v>
      </c>
      <c r="J52" s="51">
        <v>0.25</v>
      </c>
      <c r="K52" s="51" t="s">
        <v>93</v>
      </c>
      <c r="L52" s="47"/>
      <c r="M52" s="16"/>
      <c r="N52" s="16"/>
    </row>
    <row r="53" spans="2:14" ht="15" customHeight="1" x14ac:dyDescent="0.2">
      <c r="B53" s="37" t="s">
        <v>91</v>
      </c>
      <c r="C53" s="27" t="s">
        <v>58</v>
      </c>
      <c r="D53" s="33">
        <v>1</v>
      </c>
      <c r="E53" s="27" t="s">
        <v>86</v>
      </c>
      <c r="F53" s="31">
        <f>Repollo!F53*'Al 22.06.22'!$I$43</f>
        <v>81886.2</v>
      </c>
      <c r="G53" s="34">
        <f t="shared" si="3"/>
        <v>81886.2</v>
      </c>
      <c r="I53" s="51">
        <v>66300</v>
      </c>
      <c r="J53" s="51">
        <v>1</v>
      </c>
      <c r="K53" s="51" t="s">
        <v>60</v>
      </c>
      <c r="L53" s="44"/>
      <c r="M53" s="3"/>
      <c r="N53" s="18"/>
    </row>
    <row r="54" spans="2:14" ht="15" customHeight="1" x14ac:dyDescent="0.2">
      <c r="B54" s="37" t="s">
        <v>92</v>
      </c>
      <c r="C54" s="27" t="s">
        <v>58</v>
      </c>
      <c r="D54" s="33">
        <v>0.1</v>
      </c>
      <c r="E54" s="27" t="s">
        <v>86</v>
      </c>
      <c r="F54" s="31">
        <f>Repollo!F54*'Al 22.06.22'!$I$43</f>
        <v>184756</v>
      </c>
      <c r="G54" s="34">
        <f t="shared" si="3"/>
        <v>18475.600000000002</v>
      </c>
      <c r="I54" s="51">
        <v>55000</v>
      </c>
      <c r="J54" s="51">
        <v>1</v>
      </c>
      <c r="K54" s="51" t="s">
        <v>94</v>
      </c>
      <c r="L54" s="44"/>
      <c r="M54" s="3"/>
      <c r="N54" s="18"/>
    </row>
    <row r="55" spans="2:14" ht="15" customHeight="1" x14ac:dyDescent="0.2">
      <c r="B55" s="35" t="s">
        <v>95</v>
      </c>
      <c r="C55" s="27" t="s">
        <v>58</v>
      </c>
      <c r="D55" s="33">
        <v>1</v>
      </c>
      <c r="E55" s="27" t="s">
        <v>86</v>
      </c>
      <c r="F55" s="31">
        <f>Repollo!F55*'Al 22.06.22'!$I$43</f>
        <v>12435.5</v>
      </c>
      <c r="G55" s="34">
        <f t="shared" si="3"/>
        <v>12435.5</v>
      </c>
      <c r="I55" s="51">
        <v>18000</v>
      </c>
      <c r="J55" s="51">
        <v>1</v>
      </c>
      <c r="K55" s="51" t="s">
        <v>59</v>
      </c>
      <c r="L55" s="44"/>
      <c r="M55" s="4"/>
      <c r="N55" s="4"/>
    </row>
    <row r="56" spans="2:14" ht="15" customHeight="1" x14ac:dyDescent="0.2">
      <c r="B56" s="32" t="s">
        <v>61</v>
      </c>
      <c r="C56" s="27"/>
      <c r="D56" s="33"/>
      <c r="E56" s="27"/>
      <c r="F56" s="31"/>
      <c r="G56" s="34"/>
      <c r="I56" s="44"/>
      <c r="J56" s="44"/>
      <c r="K56" s="44"/>
      <c r="L56" s="44"/>
      <c r="M56" s="3"/>
      <c r="N56" s="18"/>
    </row>
    <row r="57" spans="2:14" ht="15" customHeight="1" x14ac:dyDescent="0.2">
      <c r="B57" s="37" t="s">
        <v>98</v>
      </c>
      <c r="C57" s="27" t="s">
        <v>56</v>
      </c>
      <c r="D57" s="33">
        <v>5</v>
      </c>
      <c r="E57" s="27" t="s">
        <v>86</v>
      </c>
      <c r="F57" s="31">
        <f>Repollo!F57*'Al 22.06.22'!$I$43</f>
        <v>23585.649999999998</v>
      </c>
      <c r="G57" s="34">
        <f t="shared" ref="G57:G61" si="4">+F57*D57</f>
        <v>117928.24999999999</v>
      </c>
      <c r="I57" s="51">
        <v>19500</v>
      </c>
      <c r="J57" s="51">
        <v>1</v>
      </c>
      <c r="K57" s="51" t="s">
        <v>102</v>
      </c>
      <c r="L57" s="44"/>
      <c r="M57" s="4"/>
      <c r="N57" s="7"/>
    </row>
    <row r="58" spans="2:14" ht="15" customHeight="1" x14ac:dyDescent="0.2">
      <c r="B58" s="37" t="s">
        <v>99</v>
      </c>
      <c r="C58" s="27" t="s">
        <v>56</v>
      </c>
      <c r="D58" s="33">
        <v>2.5</v>
      </c>
      <c r="E58" s="27" t="s">
        <v>86</v>
      </c>
      <c r="F58" s="31">
        <f>Repollo!F58*'Al 22.06.22'!$I$43</f>
        <v>24191.75</v>
      </c>
      <c r="G58" s="34">
        <f t="shared" si="4"/>
        <v>60479.375</v>
      </c>
      <c r="I58" s="51">
        <v>20000</v>
      </c>
      <c r="J58" s="51">
        <v>1</v>
      </c>
      <c r="K58" s="51" t="s">
        <v>103</v>
      </c>
      <c r="L58" s="44"/>
      <c r="M58" s="5"/>
      <c r="N58" s="5"/>
    </row>
    <row r="59" spans="2:14" ht="15" customHeight="1" x14ac:dyDescent="0.2">
      <c r="B59" s="37" t="s">
        <v>100</v>
      </c>
      <c r="C59" s="27" t="s">
        <v>56</v>
      </c>
      <c r="D59" s="33">
        <v>2.5</v>
      </c>
      <c r="E59" s="27" t="s">
        <v>86</v>
      </c>
      <c r="F59" s="31">
        <f>Repollo!F59*'Al 22.06.22'!$I$43</f>
        <v>33042.899999999994</v>
      </c>
      <c r="G59" s="34">
        <f t="shared" si="4"/>
        <v>82607.249999999985</v>
      </c>
      <c r="I59" s="51">
        <v>20000</v>
      </c>
      <c r="J59" s="51">
        <v>1</v>
      </c>
      <c r="K59" s="51" t="s">
        <v>104</v>
      </c>
      <c r="L59" s="44"/>
      <c r="M59" s="4"/>
      <c r="N59" s="7"/>
    </row>
    <row r="60" spans="2:14" ht="15" customHeight="1" x14ac:dyDescent="0.2">
      <c r="B60" s="37" t="s">
        <v>107</v>
      </c>
      <c r="C60" s="27" t="s">
        <v>56</v>
      </c>
      <c r="D60" s="33">
        <v>4</v>
      </c>
      <c r="E60" s="27" t="s">
        <v>86</v>
      </c>
      <c r="F60" s="31">
        <f>Repollo!F60*'Al 22.06.22'!$I$43</f>
        <v>60035.249999999993</v>
      </c>
      <c r="G60" s="34">
        <f t="shared" si="4"/>
        <v>240140.99999999997</v>
      </c>
      <c r="I60" s="51">
        <v>18000</v>
      </c>
      <c r="J60" s="51">
        <v>1</v>
      </c>
      <c r="K60" s="51" t="s">
        <v>106</v>
      </c>
      <c r="L60" s="44"/>
      <c r="M60" s="4"/>
      <c r="N60" s="7"/>
    </row>
    <row r="61" spans="2:14" ht="15" customHeight="1" x14ac:dyDescent="0.2">
      <c r="B61" s="37" t="s">
        <v>101</v>
      </c>
      <c r="C61" s="27" t="s">
        <v>56</v>
      </c>
      <c r="D61" s="33">
        <v>4</v>
      </c>
      <c r="E61" s="27" t="s">
        <v>86</v>
      </c>
      <c r="F61" s="31">
        <f>Repollo!F61*'Al 22.06.22'!$I$43</f>
        <v>18141.199999999997</v>
      </c>
      <c r="G61" s="34">
        <f t="shared" si="4"/>
        <v>72564.799999999988</v>
      </c>
      <c r="I61" s="51">
        <v>15000</v>
      </c>
      <c r="J61" s="51">
        <v>1</v>
      </c>
      <c r="K61" s="51" t="s">
        <v>105</v>
      </c>
      <c r="L61" s="44"/>
      <c r="M61" s="3"/>
      <c r="N61" s="18"/>
    </row>
    <row r="62" spans="2:14" ht="15" customHeight="1" x14ac:dyDescent="0.2">
      <c r="B62" s="32" t="s">
        <v>108</v>
      </c>
      <c r="C62" s="27"/>
      <c r="D62" s="33"/>
      <c r="E62" s="27"/>
      <c r="F62" s="31"/>
      <c r="G62" s="34"/>
      <c r="I62" s="44"/>
      <c r="J62" s="44"/>
      <c r="K62" s="52"/>
      <c r="L62" s="44"/>
      <c r="M62" s="4"/>
      <c r="N62" s="4"/>
    </row>
    <row r="63" spans="2:14" ht="15" customHeight="1" x14ac:dyDescent="0.2">
      <c r="B63" s="37" t="s">
        <v>109</v>
      </c>
      <c r="C63" s="38" t="s">
        <v>97</v>
      </c>
      <c r="D63" s="42">
        <v>4</v>
      </c>
      <c r="E63" s="27" t="s">
        <v>86</v>
      </c>
      <c r="F63" s="31">
        <f>Repollo!F63*'Al 22.06.22'!$I$43</f>
        <v>12090.65</v>
      </c>
      <c r="G63" s="34">
        <f>+F63*D63</f>
        <v>48362.6</v>
      </c>
      <c r="I63" s="51">
        <v>10000</v>
      </c>
      <c r="J63" s="51">
        <v>1</v>
      </c>
      <c r="K63" s="51" t="s">
        <v>111</v>
      </c>
      <c r="L63" s="44"/>
      <c r="M63" s="4"/>
      <c r="N63" s="20"/>
    </row>
    <row r="64" spans="2:14" ht="15" customHeight="1" x14ac:dyDescent="0.25">
      <c r="B64" s="37" t="s">
        <v>110</v>
      </c>
      <c r="C64" s="38" t="s">
        <v>97</v>
      </c>
      <c r="D64" s="42">
        <v>2</v>
      </c>
      <c r="E64" s="27" t="s">
        <v>86</v>
      </c>
      <c r="F64" s="31">
        <f>Repollo!F64*'Al 22.06.22'!$I$43</f>
        <v>21777.8</v>
      </c>
      <c r="G64" s="34">
        <f>+F64*D64</f>
        <v>43555.6</v>
      </c>
      <c r="I64" s="51">
        <v>18000</v>
      </c>
      <c r="J64" s="51">
        <v>1</v>
      </c>
      <c r="K64" s="51" t="s">
        <v>112</v>
      </c>
      <c r="L64" s="53"/>
      <c r="M64" s="21"/>
      <c r="N64" s="21"/>
    </row>
    <row r="65" spans="1:12" ht="15" customHeight="1" x14ac:dyDescent="0.25">
      <c r="B65" s="35"/>
      <c r="C65" s="27"/>
      <c r="D65" s="33"/>
      <c r="E65" s="27"/>
      <c r="F65" s="34"/>
      <c r="G65" s="34"/>
      <c r="I65" s="54"/>
      <c r="J65" s="54"/>
      <c r="K65" s="54"/>
      <c r="L65" s="54"/>
    </row>
    <row r="66" spans="1:12" ht="15" customHeight="1" x14ac:dyDescent="0.25">
      <c r="A66" s="62"/>
      <c r="B66" s="63" t="s">
        <v>62</v>
      </c>
      <c r="C66" s="64"/>
      <c r="D66" s="64"/>
      <c r="E66" s="64"/>
      <c r="F66" s="63"/>
      <c r="G66" s="65">
        <f>SUM(G43:G65)</f>
        <v>2705815.3649999998</v>
      </c>
    </row>
    <row r="67" spans="1:12" ht="15" customHeight="1" x14ac:dyDescent="0.25">
      <c r="B67" s="12"/>
      <c r="C67" s="17"/>
      <c r="D67" s="17"/>
      <c r="E67" s="17"/>
      <c r="G67" s="12"/>
    </row>
    <row r="68" spans="1:12" ht="15" customHeight="1" x14ac:dyDescent="0.25">
      <c r="B68" s="66" t="s">
        <v>63</v>
      </c>
      <c r="C68" s="22"/>
      <c r="D68" s="22"/>
      <c r="E68" s="22"/>
      <c r="F68" s="12"/>
      <c r="G68" s="12"/>
    </row>
    <row r="69" spans="1:12" ht="18.75" customHeight="1" x14ac:dyDescent="0.25">
      <c r="B69" s="58" t="s">
        <v>64</v>
      </c>
      <c r="C69" s="55" t="s">
        <v>50</v>
      </c>
      <c r="D69" s="55" t="s">
        <v>51</v>
      </c>
      <c r="E69" s="58" t="s">
        <v>65</v>
      </c>
      <c r="F69" s="55" t="s">
        <v>27</v>
      </c>
      <c r="G69" s="58" t="s">
        <v>28</v>
      </c>
    </row>
    <row r="70" spans="1:12" ht="15" customHeight="1" x14ac:dyDescent="0.25">
      <c r="B70" s="43" t="s">
        <v>113</v>
      </c>
      <c r="C70" s="38" t="s">
        <v>114</v>
      </c>
      <c r="D70" s="42">
        <v>1</v>
      </c>
      <c r="E70" s="27" t="s">
        <v>86</v>
      </c>
      <c r="F70" s="41">
        <v>350000</v>
      </c>
      <c r="G70" s="41">
        <f>F70*D70</f>
        <v>350000</v>
      </c>
    </row>
    <row r="71" spans="1:12" ht="15" customHeight="1" x14ac:dyDescent="0.25">
      <c r="B71" s="60" t="s">
        <v>66</v>
      </c>
      <c r="C71" s="57"/>
      <c r="D71" s="57"/>
      <c r="E71" s="57"/>
      <c r="F71" s="60"/>
      <c r="G71" s="61">
        <f>SUM(G70)</f>
        <v>350000</v>
      </c>
    </row>
    <row r="72" spans="1:12" ht="15" customHeight="1" x14ac:dyDescent="0.25">
      <c r="B72" s="12"/>
      <c r="G72" s="12"/>
    </row>
    <row r="73" spans="1:12" ht="15" customHeight="1" x14ac:dyDescent="0.25">
      <c r="B73" s="116" t="s">
        <v>67</v>
      </c>
      <c r="C73" s="117"/>
      <c r="D73" s="117"/>
      <c r="E73" s="117"/>
      <c r="F73" s="117"/>
      <c r="G73" s="118">
        <f>+G28+G33+G39+G66+G71</f>
        <v>4527215.3650000002</v>
      </c>
    </row>
    <row r="74" spans="1:12" ht="15" customHeight="1" x14ac:dyDescent="0.25">
      <c r="B74" s="119" t="s">
        <v>68</v>
      </c>
      <c r="C74" s="120"/>
      <c r="D74" s="120"/>
      <c r="E74" s="120"/>
      <c r="F74" s="120"/>
      <c r="G74" s="121">
        <f>0.05*G73</f>
        <v>226360.76825000002</v>
      </c>
    </row>
    <row r="75" spans="1:12" ht="15" customHeight="1" x14ac:dyDescent="0.25">
      <c r="B75" s="116" t="s">
        <v>69</v>
      </c>
      <c r="C75" s="117"/>
      <c r="D75" s="117"/>
      <c r="E75" s="117"/>
      <c r="F75" s="117"/>
      <c r="G75" s="118">
        <f>SUM(G73:G74)</f>
        <v>4753576.13325</v>
      </c>
    </row>
    <row r="76" spans="1:12" ht="15" customHeight="1" x14ac:dyDescent="0.25">
      <c r="B76" s="122" t="s">
        <v>70</v>
      </c>
      <c r="C76" s="123"/>
      <c r="D76" s="123"/>
      <c r="E76" s="123"/>
      <c r="F76" s="123"/>
      <c r="G76" s="124">
        <f>+G12</f>
        <v>9000000</v>
      </c>
    </row>
    <row r="77" spans="1:12" ht="15" customHeight="1" x14ac:dyDescent="0.25">
      <c r="B77" s="125" t="s">
        <v>71</v>
      </c>
      <c r="C77" s="126"/>
      <c r="D77" s="126"/>
      <c r="E77" s="126"/>
      <c r="F77" s="126"/>
      <c r="G77" s="127">
        <f>+G76-G75</f>
        <v>4246423.86675</v>
      </c>
    </row>
    <row r="78" spans="1:12" ht="15" customHeight="1" x14ac:dyDescent="0.25">
      <c r="B78" s="23" t="s">
        <v>72</v>
      </c>
    </row>
    <row r="79" spans="1:12" ht="15" customHeight="1" thickBot="1" x14ac:dyDescent="0.3">
      <c r="B79" s="24" t="s">
        <v>73</v>
      </c>
    </row>
    <row r="80" spans="1:12" ht="15" customHeight="1" x14ac:dyDescent="0.25">
      <c r="B80" s="67" t="s">
        <v>74</v>
      </c>
      <c r="C80" s="68"/>
      <c r="D80" s="69"/>
      <c r="E80" s="69"/>
      <c r="F80" s="69"/>
      <c r="G80" s="83"/>
    </row>
    <row r="81" spans="2:7" ht="15" customHeight="1" x14ac:dyDescent="0.25">
      <c r="B81" s="70" t="s">
        <v>75</v>
      </c>
      <c r="C81" s="71"/>
      <c r="D81" s="71"/>
      <c r="E81" s="71"/>
      <c r="F81" s="71"/>
      <c r="G81" s="84"/>
    </row>
    <row r="82" spans="2:7" ht="15" customHeight="1" x14ac:dyDescent="0.25">
      <c r="B82" s="70" t="s">
        <v>76</v>
      </c>
      <c r="C82" s="71"/>
      <c r="D82" s="71"/>
      <c r="E82" s="71"/>
      <c r="F82" s="71"/>
      <c r="G82" s="84"/>
    </row>
    <row r="83" spans="2:7" ht="15" customHeight="1" x14ac:dyDescent="0.25">
      <c r="B83" s="70" t="s">
        <v>77</v>
      </c>
      <c r="C83" s="71"/>
      <c r="D83" s="71"/>
      <c r="E83" s="71"/>
      <c r="F83" s="71"/>
      <c r="G83" s="84"/>
    </row>
    <row r="84" spans="2:7" ht="15" customHeight="1" x14ac:dyDescent="0.25">
      <c r="B84" s="70" t="s">
        <v>78</v>
      </c>
      <c r="C84" s="71"/>
      <c r="D84" s="71"/>
      <c r="E84" s="71"/>
      <c r="F84" s="71"/>
      <c r="G84" s="84"/>
    </row>
    <row r="85" spans="2:7" ht="15" customHeight="1" thickBot="1" x14ac:dyDescent="0.3">
      <c r="B85" s="72" t="s">
        <v>79</v>
      </c>
      <c r="C85" s="73"/>
      <c r="D85" s="73"/>
      <c r="E85" s="73"/>
      <c r="F85" s="73"/>
      <c r="G85" s="85"/>
    </row>
    <row r="86" spans="2:7" ht="15" customHeight="1" thickBot="1" x14ac:dyDescent="0.3">
      <c r="B86"/>
      <c r="C86"/>
      <c r="D86"/>
      <c r="E86"/>
      <c r="F86"/>
    </row>
    <row r="87" spans="2:7" ht="15" customHeight="1" thickBot="1" x14ac:dyDescent="0.2">
      <c r="B87" s="129" t="s">
        <v>120</v>
      </c>
      <c r="C87" s="130"/>
      <c r="D87" s="90"/>
      <c r="E87" s="74"/>
      <c r="F87" s="74"/>
    </row>
    <row r="88" spans="2:7" ht="15" customHeight="1" x14ac:dyDescent="0.15">
      <c r="B88" s="103" t="s">
        <v>64</v>
      </c>
      <c r="C88" s="104" t="s">
        <v>121</v>
      </c>
      <c r="D88" s="105" t="s">
        <v>122</v>
      </c>
      <c r="E88" s="74"/>
      <c r="F88" s="74"/>
    </row>
    <row r="89" spans="2:7" ht="15" customHeight="1" x14ac:dyDescent="0.15">
      <c r="B89" s="75" t="s">
        <v>123</v>
      </c>
      <c r="C89" s="76">
        <f>G28</f>
        <v>1381400</v>
      </c>
      <c r="D89" s="77">
        <f>+C89/C94</f>
        <v>0.29060226685704571</v>
      </c>
      <c r="E89" s="74"/>
      <c r="F89" s="74"/>
    </row>
    <row r="90" spans="2:7" ht="15" customHeight="1" x14ac:dyDescent="0.15">
      <c r="B90" s="75" t="s">
        <v>124</v>
      </c>
      <c r="C90" s="76">
        <f>G39</f>
        <v>90000</v>
      </c>
      <c r="D90" s="77">
        <f>(C90/C94)</f>
        <v>1.8933114244342054E-2</v>
      </c>
      <c r="E90" s="74"/>
      <c r="F90" s="74"/>
    </row>
    <row r="91" spans="2:7" ht="15" customHeight="1" x14ac:dyDescent="0.15">
      <c r="B91" s="75" t="s">
        <v>49</v>
      </c>
      <c r="C91" s="76">
        <f>G66</f>
        <v>2705815.3649999998</v>
      </c>
      <c r="D91" s="77">
        <f>(C91/C94)</f>
        <v>0.56921679366267874</v>
      </c>
      <c r="E91" s="74"/>
      <c r="F91" s="74"/>
    </row>
    <row r="92" spans="2:7" ht="15" customHeight="1" x14ac:dyDescent="0.15">
      <c r="B92" s="75" t="s">
        <v>125</v>
      </c>
      <c r="C92" s="78">
        <f>G71</f>
        <v>350000</v>
      </c>
      <c r="D92" s="77">
        <f>(C92/C94)</f>
        <v>7.3628777616885771E-2</v>
      </c>
      <c r="E92" s="79"/>
      <c r="F92" s="79"/>
    </row>
    <row r="93" spans="2:7" ht="15" customHeight="1" x14ac:dyDescent="0.15">
      <c r="B93" s="75" t="s">
        <v>126</v>
      </c>
      <c r="C93" s="78">
        <f>G74</f>
        <v>226360.76825000002</v>
      </c>
      <c r="D93" s="77">
        <f>(C93/C94)</f>
        <v>4.7619047619047623E-2</v>
      </c>
      <c r="E93" s="79"/>
      <c r="F93" s="79"/>
    </row>
    <row r="94" spans="2:7" ht="15" customHeight="1" thickBot="1" x14ac:dyDescent="0.3">
      <c r="B94" s="106" t="s">
        <v>127</v>
      </c>
      <c r="C94" s="107">
        <f>SUM(C89:C93)</f>
        <v>4753576.13325</v>
      </c>
      <c r="D94" s="108">
        <f>SUM(D89:D93)</f>
        <v>1</v>
      </c>
      <c r="E94" s="79"/>
      <c r="F94" s="79"/>
    </row>
    <row r="95" spans="2:7" ht="15" customHeight="1" x14ac:dyDescent="0.25">
      <c r="B95" s="80"/>
      <c r="C95" s="81"/>
      <c r="D95" s="81"/>
      <c r="E95" s="81"/>
      <c r="F95" s="81"/>
    </row>
    <row r="96" spans="2:7" ht="15" customHeight="1" thickBot="1" x14ac:dyDescent="0.3">
      <c r="B96" s="82"/>
      <c r="C96" s="81"/>
      <c r="D96" s="81"/>
      <c r="E96" s="81"/>
      <c r="F96" s="81"/>
    </row>
    <row r="97" spans="2:6" ht="15" customHeight="1" thickBot="1" x14ac:dyDescent="0.3">
      <c r="B97" s="86" t="s">
        <v>130</v>
      </c>
      <c r="C97" s="87"/>
      <c r="D97" s="88"/>
      <c r="E97" s="89"/>
      <c r="F97"/>
    </row>
    <row r="98" spans="2:6" ht="15" customHeight="1" x14ac:dyDescent="0.25">
      <c r="B98" s="109" t="s">
        <v>131</v>
      </c>
      <c r="C98" s="112">
        <v>25000</v>
      </c>
      <c r="D98" s="113">
        <v>30000</v>
      </c>
      <c r="E98" s="114">
        <v>35000</v>
      </c>
      <c r="F98"/>
    </row>
    <row r="99" spans="2:6" ht="15" customHeight="1" thickBot="1" x14ac:dyDescent="0.3">
      <c r="B99" s="110" t="s">
        <v>128</v>
      </c>
      <c r="C99" s="111">
        <f>G75/C98</f>
        <v>190.14304533000001</v>
      </c>
      <c r="D99" s="107">
        <f>C94/D98</f>
        <v>158.452537775</v>
      </c>
      <c r="E99" s="107">
        <f>C94/E98</f>
        <v>135.81646094999999</v>
      </c>
      <c r="F99"/>
    </row>
  </sheetData>
  <mergeCells count="12">
    <mergeCell ref="B87:C87"/>
    <mergeCell ref="E9:F9"/>
    <mergeCell ref="E10:F10"/>
    <mergeCell ref="E11:F11"/>
    <mergeCell ref="E12:F12"/>
    <mergeCell ref="E13:F13"/>
    <mergeCell ref="E14:F14"/>
    <mergeCell ref="E15:F15"/>
    <mergeCell ref="B17:G17"/>
    <mergeCell ref="I19:N19"/>
    <mergeCell ref="I23:N23"/>
    <mergeCell ref="I32:N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8EFABAA-7FFF-4DA8-B4CC-96CC4C5F7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763D50-E1E6-48F6-BB77-2A392F14A4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639C86-144A-4EAA-BBF0-634C05BF3D03}">
  <ds:schemaRefs>
    <ds:schemaRef ds:uri="http://purl.org/dc/elements/1.1/"/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c5dbce2d-49dc-4afe-a5b0-d7fb7a901161"/>
    <ds:schemaRef ds:uri="http://purl.org/dc/dcmitype/"/>
    <ds:schemaRef ds:uri="http://schemas.microsoft.com/office/2006/documentManagement/types"/>
    <ds:schemaRef ds:uri="1030f0af-99cb-42f1-88fc-acec73331192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Repollo</vt:lpstr>
      <vt:lpstr>Al 22.06.22</vt:lpstr>
      <vt:lpstr>Hoja2</vt:lpstr>
      <vt:lpstr>Hoja3</vt:lpstr>
      <vt:lpstr>Repollo!Área_de_impresión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 Alvarez Mariana Beatriz</dc:creator>
  <cp:lastModifiedBy>Juan Carlos Campos Olivares</cp:lastModifiedBy>
  <cp:lastPrinted>2019-04-29T19:30:00Z</cp:lastPrinted>
  <dcterms:created xsi:type="dcterms:W3CDTF">2016-06-08T16:14:26Z</dcterms:created>
  <dcterms:modified xsi:type="dcterms:W3CDTF">2022-07-22T14:43:34Z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