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Repollo" sheetId="1" r:id="rId1"/>
  </sheets>
  <calcPr calcId="162913"/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<sst xmlns="http://schemas.openxmlformats.org/spreadsheetml/2006/main" count="175" uniqueCount="122">
  <si>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</si>
  <si>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</si>
  <si>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</si>
  <si>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</si>
  <si>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</si>
  <si>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</si>
  <si>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</si>
  <si>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</si>
  <si>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</si>
  <si>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</si>
  <si>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</si>
  <si>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</si>
  <si>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</si>
  <si>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</si>
  <si>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</si>
  <si>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</si>
  <si>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</si>
  <si>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</si>
  <si>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</si>
  <si>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</si>
  <si>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</si>
  <si>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</si>
  <si>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</si>
  <si>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</si>
  <si>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</si>
  <si>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</si>
  <si>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</si>
  <si>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</si>
  <si>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</si>
  <si>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</si>
  <si>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</si>
  <si>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</si>
  <si>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</si>
  <si>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</si>
  <si>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</si>
  <si>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</si>
  <si>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</si>
  <si>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</si>
  <si>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</si>
  <si>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</si>
  <si>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</si>
  <si>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</si>
  <si>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</si>
  <si>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</si>
  <si>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</si>
  <si>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</si>
  <si>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</si>
  <si>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</si>
  <si>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</si>
  <si>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</si>
  <si>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</si>
  <si>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</si>
  <si>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</si>
  <si>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</si>
  <si>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</si>
  <si>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</si>
  <si>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</si>
  <si>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</si>
  <si>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</si>
  <si>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</si>
  <si>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</si>
  <si>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</si>
  <si>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</si>
  <si>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</si>
  <si>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</si>
  <si>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</si>
  <si>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</si>
  <si>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</si>
  <si>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>UNIDAD</t>
  </si>
  <si>
    <t>CONSUMO</t>
  </si>
  <si>
    <t>DEL MAULE</t>
  </si>
  <si>
    <t>PRECIO ESPERADO ($/UNID)</t>
  </si>
  <si>
    <t>APLIC. FERTILIZANTE</t>
  </si>
  <si>
    <t>PALEO ACEQUIA</t>
  </si>
  <si>
    <t>APLIC PESTICIDA</t>
  </si>
  <si>
    <t>RIEGOS</t>
  </si>
  <si>
    <t>ENERO</t>
  </si>
  <si>
    <t>FEBRERO</t>
  </si>
  <si>
    <t>FEBRERO-ABRIL</t>
  </si>
  <si>
    <t>PLANTAS</t>
  </si>
  <si>
    <t>ZERO</t>
  </si>
  <si>
    <t>FUNGUICIDAS</t>
  </si>
  <si>
    <t>FOSFIMAX 40-20</t>
  </si>
  <si>
    <t>SEP-OCTUBRE</t>
  </si>
  <si>
    <t>PLANTAC. Y FERT.</t>
  </si>
  <si>
    <t>MARZO-ABRIL</t>
  </si>
  <si>
    <t>ENERO-ABRIL</t>
  </si>
  <si>
    <t>ACEQUIADURA</t>
  </si>
  <si>
    <t>MAYO-JUNIO</t>
  </si>
  <si>
    <t>PLANTULAS</t>
  </si>
  <si>
    <t>ENERO-MARZO</t>
  </si>
  <si>
    <t>REPOLLO</t>
  </si>
  <si>
    <t>SAVOY ACE</t>
  </si>
  <si>
    <t>ENERO-FEBRERO</t>
  </si>
  <si>
    <t>ENERO-MAYO</t>
  </si>
  <si>
    <t>DIC-ENERO</t>
  </si>
  <si>
    <t>FRUTALIV</t>
  </si>
  <si>
    <t>MURALLA DELTA</t>
  </si>
  <si>
    <t>MARZO-MAYO</t>
  </si>
  <si>
    <t>KARATE PLUS</t>
  </si>
  <si>
    <t>H1 SUPER</t>
  </si>
  <si>
    <t>MARZO</t>
  </si>
  <si>
    <t>POLYBEN</t>
  </si>
  <si>
    <t>MEDIO</t>
  </si>
  <si>
    <t>LLUVIAS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</si>
  <si>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</si>
  <si>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</si>
  <si>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</si>
  <si>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</si>
  <si>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</si>
  <si>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</si>
  <si>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</si>
  <si>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</si>
  <si>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</si>
  <si>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TRANSPLANTE</t>
  </si>
  <si>
    <t>LIMPIEZA MANUAL</t>
  </si>
  <si>
    <t>RASTRAJES(2)</t>
  </si>
  <si>
    <t>JM</t>
  </si>
  <si>
    <t xml:space="preserve">ANALISIS DE SUELOS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</si>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</sst>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7" fillId="0" borderId="0" xfId="0" applyNumberFormat="1" applyFont="1" applyAlignment="1"/>
    <xf numFmtId="0" fontId="7" fillId="0" borderId="0" xfId="0" applyFont="1" applyAlignment="1"/>
    <xf numFmtId="0" fontId="7" fillId="0" borderId="1" xfId="0" applyNumberFormat="1" applyFont="1" applyBorder="1" applyAlignment="1"/>
    <xf numFmtId="0" fontId="3" fillId="0" borderId="10" xfId="3" applyFont="1" applyFill="1" applyBorder="1" applyAlignment="1">
      <alignment horizontal="left" wrapText="1"/>
    </xf>
    <xf numFmtId="0" fontId="3" fillId="0" borderId="10" xfId="3" applyFont="1" applyFill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7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91</v>
      </c>
      <c r="D9" s="32"/>
      <c r="E9" s="115" t="s">
        <v>113</v>
      </c>
      <c r="F9" s="116"/>
      <c r="G9" s="107">
        <v>25000</v>
      </c>
    </row>
    <row r="10" spans="1:7" ht="15">
      <c r="A10" s="3"/>
      <c r="B10" s="25" t="s">
        <v>1</v>
      </c>
      <c r="C10" s="26" t="s">
        <v>92</v>
      </c>
      <c r="D10" s="33"/>
      <c r="E10" s="113" t="s">
        <v>2</v>
      </c>
      <c r="F10" s="114"/>
      <c r="G10" s="27" t="s">
        <v>88</v>
      </c>
    </row>
    <row r="11" spans="1:7" ht="15">
      <c r="A11" s="3"/>
      <c r="B11" s="25" t="s">
        <v>3</v>
      </c>
      <c r="C11" s="27" t="s">
        <v>103</v>
      </c>
      <c r="D11" s="33"/>
      <c r="E11" s="113" t="s">
        <v>71</v>
      </c>
      <c r="F11" s="114"/>
      <c r="G11" s="108">
        <v>300</v>
      </c>
    </row>
    <row r="12" spans="1:7" ht="11.25" customHeight="1">
      <c r="A12" s="3"/>
      <c r="B12" s="25" t="s">
        <v>4</v>
      </c>
      <c r="C12" s="28" t="s">
        <v>70</v>
      </c>
      <c r="D12" s="33"/>
      <c r="E12" s="22" t="s">
        <v>5</v>
      </c>
      <c r="F12" s="24"/>
      <c r="G12" s="12">
        <f>(G9*G11)</f>
        <v>7500000</v>
      </c>
    </row>
    <row r="13" spans="1:7" ht="11.25" customHeight="1">
      <c r="A13" s="3"/>
      <c r="B13" s="25" t="s">
        <v>6</v>
      </c>
      <c r="C13" s="121" t="s">
        <v>120</v>
      </c>
      <c r="D13" s="33"/>
      <c r="E13" s="113" t="s">
        <v>7</v>
      </c>
      <c r="F13" s="114"/>
      <c r="G13" s="27" t="s">
        <v>69</v>
      </c>
    </row>
    <row r="14" spans="1:7" ht="29.25" customHeight="1">
      <c r="A14" s="3"/>
      <c r="B14" s="25" t="s">
        <v>8</v>
      </c>
      <c r="C14" s="121" t="s">
        <v>121</v>
      </c>
      <c r="D14" s="33"/>
      <c r="E14" s="113" t="s">
        <v>9</v>
      </c>
      <c r="F14" s="114"/>
      <c r="G14" s="27" t="s">
        <v>88</v>
      </c>
    </row>
    <row r="15" spans="1:7" ht="12" customHeight="1">
      <c r="A15" s="3"/>
      <c r="B15" s="25" t="s">
        <v>10</v>
      </c>
      <c r="C15" s="27" t="s">
        <v>119</v>
      </c>
      <c r="D15" s="33"/>
      <c r="E15" s="117" t="s">
        <v>11</v>
      </c>
      <c r="F15" s="118"/>
      <c r="G15" s="28" t="s">
        <v>104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12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13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14</v>
      </c>
      <c r="C20" s="97" t="s">
        <v>15</v>
      </c>
      <c r="D20" s="97" t="s">
        <v>108</v>
      </c>
      <c r="E20" s="97" t="s">
        <v>17</v>
      </c>
      <c r="F20" s="97" t="s">
        <v>18</v>
      </c>
      <c r="G20" s="97" t="s">
        <v>19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114</v>
      </c>
      <c r="C21" s="8" t="s">
        <v>20</v>
      </c>
      <c r="D21" s="29">
        <v>5</v>
      </c>
      <c r="E21" s="8" t="s">
        <v>93</v>
      </c>
      <c r="F21" s="9">
        <v>30000</v>
      </c>
      <c r="G21" s="9">
        <f>D21*F21</f>
        <v>150000</v>
      </c>
      <c r="H21" s="35"/>
    </row>
    <row r="22" spans="1:255" ht="12.75" customHeight="1">
      <c r="A22" s="3"/>
      <c r="B22" s="7" t="s">
        <v>72</v>
      </c>
      <c r="C22" s="8" t="s">
        <v>20</v>
      </c>
      <c r="D22" s="8">
        <v>5</v>
      </c>
      <c r="E22" s="8" t="s">
        <v>78</v>
      </c>
      <c r="F22" s="9">
        <v>30000</v>
      </c>
      <c r="G22" s="9">
        <f t="shared" ref="G22:G27" si="0">D22*F22</f>
        <v>150000</v>
      </c>
    </row>
    <row r="23" spans="1:255" ht="15">
      <c r="A23" s="3"/>
      <c r="B23" s="7" t="s">
        <v>73</v>
      </c>
      <c r="C23" s="8" t="s">
        <v>20</v>
      </c>
      <c r="D23" s="8">
        <v>2</v>
      </c>
      <c r="E23" s="8" t="s">
        <v>76</v>
      </c>
      <c r="F23" s="9">
        <v>30000</v>
      </c>
      <c r="G23" s="9">
        <f t="shared" si="0"/>
        <v>60000</v>
      </c>
      <c r="H23" s="35"/>
    </row>
    <row r="24" spans="1:255" ht="12.75" customHeight="1">
      <c r="A24" s="3"/>
      <c r="B24" s="7" t="s">
        <v>74</v>
      </c>
      <c r="C24" s="8" t="s">
        <v>20</v>
      </c>
      <c r="D24" s="8">
        <v>3</v>
      </c>
      <c r="E24" s="8" t="s">
        <v>86</v>
      </c>
      <c r="F24" s="9">
        <v>30000</v>
      </c>
      <c r="G24" s="9">
        <f t="shared" si="0"/>
        <v>90000</v>
      </c>
      <c r="H24" s="35"/>
    </row>
    <row r="25" spans="1:255" ht="12.75" customHeight="1">
      <c r="A25" s="3"/>
      <c r="B25" s="10" t="s">
        <v>75</v>
      </c>
      <c r="C25" s="8" t="s">
        <v>20</v>
      </c>
      <c r="D25" s="29">
        <v>6</v>
      </c>
      <c r="E25" s="8" t="s">
        <v>94</v>
      </c>
      <c r="F25" s="9">
        <v>30000</v>
      </c>
      <c r="G25" s="9">
        <f t="shared" si="0"/>
        <v>180000</v>
      </c>
      <c r="H25" s="35"/>
    </row>
    <row r="26" spans="1:255" ht="12.75" customHeight="1">
      <c r="A26" s="3"/>
      <c r="B26" s="10" t="s">
        <v>115</v>
      </c>
      <c r="C26" s="8" t="s">
        <v>20</v>
      </c>
      <c r="D26" s="29">
        <v>6</v>
      </c>
      <c r="E26" s="8" t="s">
        <v>94</v>
      </c>
      <c r="F26" s="9">
        <v>30000</v>
      </c>
      <c r="G26" s="9">
        <f t="shared" si="0"/>
        <v>180000</v>
      </c>
      <c r="H26" s="35"/>
    </row>
    <row r="27" spans="1:255" ht="12.75" customHeight="1">
      <c r="A27" s="3"/>
      <c r="B27" s="10" t="s">
        <v>55</v>
      </c>
      <c r="C27" s="8" t="s">
        <v>20</v>
      </c>
      <c r="D27" s="29">
        <v>25</v>
      </c>
      <c r="E27" s="29" t="s">
        <v>88</v>
      </c>
      <c r="F27" s="9">
        <v>30000</v>
      </c>
      <c r="G27" s="9">
        <f t="shared" si="0"/>
        <v>750000</v>
      </c>
      <c r="H27" s="35"/>
    </row>
    <row r="28" spans="1:255" s="5" customFormat="1" ht="12.75" customHeight="1">
      <c r="A28" s="34"/>
      <c r="B28" s="96" t="s">
        <v>21</v>
      </c>
      <c r="C28" s="101"/>
      <c r="D28" s="101"/>
      <c r="E28" s="101"/>
      <c r="F28" s="102"/>
      <c r="G28" s="100">
        <f>SUM(G21:G27)</f>
        <v>1560000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22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14</v>
      </c>
      <c r="C31" s="97" t="s">
        <v>15</v>
      </c>
      <c r="D31" s="97" t="s">
        <v>16</v>
      </c>
      <c r="E31" s="94" t="s">
        <v>17</v>
      </c>
      <c r="F31" s="97" t="s">
        <v>18</v>
      </c>
      <c r="G31" s="94" t="s">
        <v>19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112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23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24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14</v>
      </c>
      <c r="C36" s="94" t="s">
        <v>15</v>
      </c>
      <c r="D36" s="94" t="s">
        <v>16</v>
      </c>
      <c r="E36" s="94" t="s">
        <v>17</v>
      </c>
      <c r="F36" s="97" t="s">
        <v>18</v>
      </c>
      <c r="G36" s="94" t="s">
        <v>19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58</v>
      </c>
      <c r="C37" s="11" t="s">
        <v>117</v>
      </c>
      <c r="D37" s="30">
        <v>0.33</v>
      </c>
      <c r="E37" s="11" t="s">
        <v>95</v>
      </c>
      <c r="F37" s="31">
        <v>195000</v>
      </c>
      <c r="G37" s="12">
        <f>D37*F37</f>
        <v>64350</v>
      </c>
    </row>
    <row r="38" spans="1:255" ht="12.75" customHeight="1">
      <c r="A38" s="3"/>
      <c r="B38" s="13" t="s">
        <v>116</v>
      </c>
      <c r="C38" s="11" t="s">
        <v>117</v>
      </c>
      <c r="D38" s="30">
        <v>0.4</v>
      </c>
      <c r="E38" s="11" t="s">
        <v>93</v>
      </c>
      <c r="F38" s="31">
        <v>195000</v>
      </c>
      <c r="G38" s="12">
        <f t="shared" ref="G38:G42" si="1">D38*F38</f>
        <v>78000</v>
      </c>
    </row>
    <row r="39" spans="1:255" ht="12.75" customHeight="1">
      <c r="A39" s="3"/>
      <c r="B39" s="13" t="s">
        <v>84</v>
      </c>
      <c r="C39" s="11" t="s">
        <v>117</v>
      </c>
      <c r="D39" s="30">
        <v>0.2</v>
      </c>
      <c r="E39" s="11" t="s">
        <v>93</v>
      </c>
      <c r="F39" s="31">
        <v>195000</v>
      </c>
      <c r="G39" s="12">
        <f t="shared" si="1"/>
        <v>39000</v>
      </c>
    </row>
    <row r="40" spans="1:255" ht="12.75" customHeight="1">
      <c r="A40" s="3"/>
      <c r="B40" s="13" t="s">
        <v>87</v>
      </c>
      <c r="C40" s="11" t="s">
        <v>117</v>
      </c>
      <c r="D40" s="30">
        <v>0.1</v>
      </c>
      <c r="E40" s="11" t="s">
        <v>90</v>
      </c>
      <c r="F40" s="31">
        <v>195000</v>
      </c>
      <c r="G40" s="12">
        <f t="shared" si="1"/>
        <v>19500</v>
      </c>
    </row>
    <row r="41" spans="1:255" ht="12.75" customHeight="1">
      <c r="A41" s="3"/>
      <c r="B41" s="13" t="s">
        <v>59</v>
      </c>
      <c r="C41" s="11" t="s">
        <v>117</v>
      </c>
      <c r="D41" s="30">
        <v>0.2</v>
      </c>
      <c r="E41" s="11" t="s">
        <v>86</v>
      </c>
      <c r="F41" s="31">
        <v>195000</v>
      </c>
      <c r="G41" s="12">
        <f t="shared" si="1"/>
        <v>39000</v>
      </c>
    </row>
    <row r="42" spans="1:255" ht="12.75" customHeight="1">
      <c r="A42" s="3"/>
      <c r="B42" s="13" t="s">
        <v>60</v>
      </c>
      <c r="C42" s="11" t="s">
        <v>117</v>
      </c>
      <c r="D42" s="30">
        <v>0.1</v>
      </c>
      <c r="E42" s="11" t="s">
        <v>94</v>
      </c>
      <c r="F42" s="31">
        <v>195000</v>
      </c>
      <c r="G42" s="12">
        <f t="shared" si="1"/>
        <v>19500</v>
      </c>
    </row>
    <row r="43" spans="1:255" s="5" customFormat="1" ht="12.75" customHeight="1">
      <c r="A43" s="34"/>
      <c r="B43" s="96" t="s">
        <v>25</v>
      </c>
      <c r="C43" s="101"/>
      <c r="D43" s="101"/>
      <c r="E43" s="101"/>
      <c r="F43" s="102"/>
      <c r="G43" s="100">
        <f>SUM(G37:G42)</f>
        <v>259350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26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27</v>
      </c>
      <c r="C46" s="97" t="s">
        <v>28</v>
      </c>
      <c r="D46" s="97" t="s">
        <v>109</v>
      </c>
      <c r="E46" s="97" t="s">
        <v>17</v>
      </c>
      <c r="F46" s="97" t="s">
        <v>18</v>
      </c>
      <c r="G46" s="97" t="s">
        <v>19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79</v>
      </c>
      <c r="C47" s="15" t="s">
        <v>89</v>
      </c>
      <c r="D47" s="110">
        <v>30000</v>
      </c>
      <c r="E47" s="15" t="s">
        <v>93</v>
      </c>
      <c r="F47" s="16">
        <v>50</v>
      </c>
      <c r="G47" s="110">
        <f>D47*F47</f>
        <v>1500000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65</v>
      </c>
      <c r="C49" s="18" t="s">
        <v>56</v>
      </c>
      <c r="D49" s="19">
        <v>400</v>
      </c>
      <c r="E49" s="18" t="s">
        <v>85</v>
      </c>
      <c r="F49" s="20">
        <v>1390</v>
      </c>
      <c r="G49" s="20">
        <f>(D49*F49)</f>
        <v>556000</v>
      </c>
    </row>
    <row r="50" spans="1:7" ht="12.75" customHeight="1">
      <c r="A50" s="3"/>
      <c r="B50" s="13" t="s">
        <v>66</v>
      </c>
      <c r="C50" s="18" t="s">
        <v>56</v>
      </c>
      <c r="D50" s="19">
        <v>400</v>
      </c>
      <c r="E50" s="18" t="s">
        <v>77</v>
      </c>
      <c r="F50" s="20">
        <v>1100</v>
      </c>
      <c r="G50" s="20">
        <f>(D50*F50)</f>
        <v>440000</v>
      </c>
    </row>
    <row r="51" spans="1:7" ht="12.75" customHeight="1">
      <c r="A51" s="3"/>
      <c r="B51" s="21" t="s">
        <v>62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97</v>
      </c>
      <c r="C52" s="23" t="s">
        <v>57</v>
      </c>
      <c r="D52" s="24">
        <v>1</v>
      </c>
      <c r="E52" s="18" t="s">
        <v>90</v>
      </c>
      <c r="F52" s="20">
        <v>60000</v>
      </c>
      <c r="G52" s="20">
        <f t="shared" ref="G52:G62" si="2">(D52*F52)</f>
        <v>60000</v>
      </c>
    </row>
    <row r="53" spans="1:7" ht="12.75" customHeight="1">
      <c r="A53" s="3"/>
      <c r="B53" s="22" t="s">
        <v>80</v>
      </c>
      <c r="C53" s="23" t="s">
        <v>57</v>
      </c>
      <c r="D53" s="24">
        <v>0.5</v>
      </c>
      <c r="E53" s="18" t="s">
        <v>98</v>
      </c>
      <c r="F53" s="20">
        <v>39000</v>
      </c>
      <c r="G53" s="20">
        <f t="shared" si="2"/>
        <v>19500</v>
      </c>
    </row>
    <row r="54" spans="1:7" ht="12.75" customHeight="1">
      <c r="A54" s="3"/>
      <c r="B54" s="22" t="s">
        <v>99</v>
      </c>
      <c r="C54" s="23" t="s">
        <v>57</v>
      </c>
      <c r="D54" s="24">
        <v>1</v>
      </c>
      <c r="E54" s="18" t="s">
        <v>98</v>
      </c>
      <c r="F54" s="20">
        <v>39000</v>
      </c>
      <c r="G54" s="20">
        <f t="shared" si="2"/>
        <v>39000</v>
      </c>
    </row>
    <row r="55" spans="1:7" ht="12.75" customHeight="1">
      <c r="A55" s="3"/>
      <c r="B55" s="21" t="s">
        <v>63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67</v>
      </c>
      <c r="C56" s="23" t="s">
        <v>57</v>
      </c>
      <c r="D56" s="24">
        <v>1.5</v>
      </c>
      <c r="E56" s="23" t="s">
        <v>77</v>
      </c>
      <c r="F56" s="20">
        <v>45000</v>
      </c>
      <c r="G56" s="20">
        <f t="shared" si="2"/>
        <v>67500</v>
      </c>
    </row>
    <row r="57" spans="1:7" ht="12.75" customHeight="1">
      <c r="A57" s="3"/>
      <c r="B57" s="22" t="s">
        <v>100</v>
      </c>
      <c r="C57" s="23" t="s">
        <v>57</v>
      </c>
      <c r="D57" s="24">
        <v>2</v>
      </c>
      <c r="E57" s="23" t="s">
        <v>101</v>
      </c>
      <c r="F57" s="20">
        <v>36000</v>
      </c>
      <c r="G57" s="20">
        <f t="shared" si="2"/>
        <v>72000</v>
      </c>
    </row>
    <row r="58" spans="1:7" ht="12.75" customHeight="1">
      <c r="A58" s="3"/>
      <c r="B58" s="21" t="s">
        <v>81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102</v>
      </c>
      <c r="C59" s="23" t="s">
        <v>56</v>
      </c>
      <c r="D59" s="24">
        <v>2</v>
      </c>
      <c r="E59" s="23" t="s">
        <v>85</v>
      </c>
      <c r="F59" s="20">
        <v>17000</v>
      </c>
      <c r="G59" s="20">
        <f t="shared" si="2"/>
        <v>34000</v>
      </c>
    </row>
    <row r="60" spans="1:7" ht="12.75" customHeight="1">
      <c r="A60" s="3"/>
      <c r="B60" s="21" t="s">
        <v>64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82</v>
      </c>
      <c r="C61" s="18" t="s">
        <v>57</v>
      </c>
      <c r="D61" s="19">
        <v>5</v>
      </c>
      <c r="E61" s="18" t="s">
        <v>86</v>
      </c>
      <c r="F61" s="20">
        <v>10000</v>
      </c>
      <c r="G61" s="20">
        <f t="shared" si="2"/>
        <v>50000</v>
      </c>
    </row>
    <row r="62" spans="1:7" ht="12.75" customHeight="1">
      <c r="A62" s="3"/>
      <c r="B62" s="22" t="s">
        <v>96</v>
      </c>
      <c r="C62" s="18" t="s">
        <v>57</v>
      </c>
      <c r="D62" s="19">
        <v>4</v>
      </c>
      <c r="E62" s="18" t="s">
        <v>86</v>
      </c>
      <c r="F62" s="20">
        <v>10300</v>
      </c>
      <c r="G62" s="20">
        <f t="shared" si="2"/>
        <v>41200</v>
      </c>
    </row>
    <row r="63" spans="1:7" ht="13.5" customHeight="1">
      <c r="A63" s="3"/>
      <c r="B63" s="96" t="s">
        <v>30</v>
      </c>
      <c r="C63" s="98"/>
      <c r="D63" s="98"/>
      <c r="E63" s="98"/>
      <c r="F63" s="99"/>
      <c r="G63" s="100">
        <f>SUM(G47:G62)</f>
        <v>2879200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31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32</v>
      </c>
      <c r="C66" s="97" t="s">
        <v>28</v>
      </c>
      <c r="D66" s="97" t="s">
        <v>29</v>
      </c>
      <c r="E66" s="94" t="s">
        <v>17</v>
      </c>
      <c r="F66" s="97" t="s">
        <v>18</v>
      </c>
      <c r="G66" s="94" t="s">
        <v>19</v>
      </c>
    </row>
    <row r="67" spans="1:255" ht="12.75" customHeight="1">
      <c r="A67" s="3"/>
      <c r="B67" s="95" t="s">
        <v>118</v>
      </c>
      <c r="C67" s="18" t="s">
        <v>68</v>
      </c>
      <c r="D67" s="20">
        <v>1</v>
      </c>
      <c r="E67" s="11" t="s">
        <v>83</v>
      </c>
      <c r="F67" s="20">
        <v>40000</v>
      </c>
      <c r="G67" s="20">
        <f>(D67*F67)</f>
        <v>40000</v>
      </c>
    </row>
    <row r="68" spans="1:255" ht="13.5" customHeight="1">
      <c r="A68" s="3"/>
      <c r="B68" s="96" t="s">
        <v>33</v>
      </c>
      <c r="C68" s="98"/>
      <c r="D68" s="98"/>
      <c r="E68" s="98"/>
      <c r="F68" s="99"/>
      <c r="G68" s="100">
        <f>SUM(G67:G67)</f>
        <v>40000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34</v>
      </c>
      <c r="C70" s="84"/>
      <c r="D70" s="84"/>
      <c r="E70" s="84"/>
      <c r="F70" s="84"/>
      <c r="G70" s="85">
        <f>G28+G43+G63+G68</f>
        <v>4738550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35</v>
      </c>
      <c r="C71" s="46"/>
      <c r="D71" s="46"/>
      <c r="E71" s="46"/>
      <c r="F71" s="46"/>
      <c r="G71" s="87">
        <f>G70*0.05</f>
        <v>236927.5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36</v>
      </c>
      <c r="C72" s="45"/>
      <c r="D72" s="45"/>
      <c r="E72" s="45"/>
      <c r="F72" s="45"/>
      <c r="G72" s="89">
        <f>G71+G70</f>
        <v>4975477.5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37</v>
      </c>
      <c r="C73" s="46"/>
      <c r="D73" s="46"/>
      <c r="E73" s="46"/>
      <c r="F73" s="46"/>
      <c r="G73" s="87">
        <f>G12</f>
        <v>7500000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38</v>
      </c>
      <c r="C74" s="91"/>
      <c r="D74" s="91"/>
      <c r="E74" s="91"/>
      <c r="F74" s="91"/>
      <c r="G74" s="92">
        <f>G73-G72</f>
        <v>2524522.5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111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110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39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40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41</v>
      </c>
      <c r="C80" s="48"/>
      <c r="D80" s="48"/>
      <c r="E80" s="48"/>
      <c r="F80" s="65"/>
      <c r="G80" s="57"/>
    </row>
    <row r="81" spans="1:7" ht="12" customHeight="1">
      <c r="A81" s="3"/>
      <c r="B81" s="64" t="s">
        <v>42</v>
      </c>
      <c r="C81" s="48"/>
      <c r="D81" s="48"/>
      <c r="E81" s="48"/>
      <c r="F81" s="65"/>
      <c r="G81" s="57"/>
    </row>
    <row r="82" spans="1:7" ht="12" customHeight="1">
      <c r="A82" s="3"/>
      <c r="B82" s="64" t="s">
        <v>43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44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45</v>
      </c>
      <c r="C85" s="112"/>
      <c r="D85" s="69"/>
      <c r="E85" s="51"/>
      <c r="F85" s="51"/>
      <c r="G85" s="57"/>
    </row>
    <row r="86" spans="1:7" ht="12" customHeight="1">
      <c r="A86" s="3"/>
      <c r="B86" s="70" t="s">
        <v>32</v>
      </c>
      <c r="C86" s="71" t="s">
        <v>46</v>
      </c>
      <c r="D86" s="72" t="s">
        <v>47</v>
      </c>
      <c r="E86" s="51"/>
      <c r="F86" s="51"/>
      <c r="G86" s="57"/>
    </row>
    <row r="87" spans="1:7" ht="12" customHeight="1">
      <c r="A87" s="3"/>
      <c r="B87" s="73" t="s">
        <v>48</v>
      </c>
      <c r="C87" s="74">
        <f>G28</f>
        <v>1560000</v>
      </c>
      <c r="D87" s="75">
        <f>(C87/C93)</f>
        <v>0.31353774587464217</v>
      </c>
      <c r="E87" s="51"/>
      <c r="F87" s="51"/>
      <c r="G87" s="57"/>
    </row>
    <row r="88" spans="1:7" ht="12" customHeight="1">
      <c r="A88" s="3"/>
      <c r="B88" s="73" t="s">
        <v>49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50</v>
      </c>
      <c r="C89" s="74">
        <f>G43</f>
        <v>259350</v>
      </c>
      <c r="D89" s="75">
        <f>(C89/C93)</f>
        <v>5.2125650251659265E-2</v>
      </c>
      <c r="E89" s="51"/>
      <c r="F89" s="51"/>
      <c r="G89" s="57"/>
    </row>
    <row r="90" spans="1:7" ht="12" customHeight="1">
      <c r="A90" s="3"/>
      <c r="B90" s="73" t="s">
        <v>27</v>
      </c>
      <c r="C90" s="74">
        <f>G63</f>
        <v>2879200</v>
      </c>
      <c r="D90" s="75">
        <f>(C90/C93)</f>
        <v>0.57867812687324982</v>
      </c>
      <c r="E90" s="51"/>
      <c r="F90" s="51"/>
      <c r="G90" s="57"/>
    </row>
    <row r="91" spans="1:7" ht="12" customHeight="1">
      <c r="A91" s="3"/>
      <c r="B91" s="73" t="s">
        <v>51</v>
      </c>
      <c r="C91" s="77">
        <f>G68</f>
        <v>40000</v>
      </c>
      <c r="D91" s="75">
        <f>(C91/C93)</f>
        <v>8.0394293814010816E-3</v>
      </c>
      <c r="E91" s="52"/>
      <c r="F91" s="52"/>
      <c r="G91" s="57"/>
    </row>
    <row r="92" spans="1:7" ht="12" customHeight="1">
      <c r="A92" s="3"/>
      <c r="B92" s="73" t="s">
        <v>52</v>
      </c>
      <c r="C92" s="77">
        <f>G71</f>
        <v>236927.5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53</v>
      </c>
      <c r="C93" s="78">
        <f>SUM(C87:C92)</f>
        <v>4975477.5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105</v>
      </c>
      <c r="D96" s="80"/>
      <c r="E96" s="80"/>
      <c r="F96" s="52"/>
      <c r="G96" s="57"/>
    </row>
    <row r="97" spans="1:7" ht="12" customHeight="1">
      <c r="A97" s="3"/>
      <c r="B97" s="70" t="s">
        <v>106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107</v>
      </c>
      <c r="C98" s="82">
        <f>(G72/C97)</f>
        <v>248.773875</v>
      </c>
      <c r="D98" s="82">
        <f>(G72/D97)</f>
        <v>199.01910000000001</v>
      </c>
      <c r="E98" s="82">
        <f>(G72/E97)</f>
        <v>165.84925000000001</v>
      </c>
      <c r="F98" s="53"/>
      <c r="G98" s="59"/>
    </row>
    <row r="99" spans="1:7" ht="15.6" customHeight="1">
      <c r="A99" s="3"/>
      <c r="B99" s="49" t="s">
        <v>54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2022-07-26T15:07:39Z</dcterms:modified>
</cp:coreProperties>
</file>