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1845" yWindow="0" windowWidth="14865" windowHeight="9315"/>
  </bookViews>
  <sheets>
    <sheet name="Sandia Tun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8" i="1"/>
  <c r="G77" i="1" l="1"/>
  <c r="G76" i="1"/>
  <c r="G75" i="1"/>
  <c r="G74" i="1"/>
  <c r="G73" i="1"/>
  <c r="G72" i="1"/>
  <c r="G67" i="1"/>
  <c r="G66" i="1"/>
  <c r="G64" i="1"/>
  <c r="G63" i="1"/>
  <c r="G62" i="1"/>
  <c r="G56" i="1"/>
  <c r="G54" i="1"/>
  <c r="G53" i="1"/>
  <c r="G52" i="1"/>
  <c r="G50" i="1"/>
  <c r="G45" i="1"/>
  <c r="G44" i="1"/>
  <c r="D43" i="1"/>
  <c r="G43" i="1" s="1"/>
  <c r="G42" i="1"/>
  <c r="G41" i="1"/>
  <c r="G40" i="1"/>
  <c r="G30" i="1"/>
  <c r="G29" i="1"/>
  <c r="G28" i="1"/>
  <c r="G27" i="1"/>
  <c r="G26" i="1"/>
  <c r="G25" i="1"/>
  <c r="G24" i="1"/>
  <c r="G23" i="1"/>
  <c r="G22" i="1"/>
  <c r="G21" i="1"/>
  <c r="G11" i="1"/>
  <c r="G83" i="1" s="1"/>
  <c r="G35" i="1"/>
  <c r="G20" i="1"/>
  <c r="G78" i="1" l="1"/>
  <c r="G31" i="1"/>
  <c r="G46" i="1"/>
  <c r="C102" i="1" s="1"/>
  <c r="G68" i="1"/>
  <c r="C103" i="1" s="1"/>
  <c r="C100" i="1" l="1"/>
  <c r="G36" i="1"/>
  <c r="G80" i="1" s="1"/>
  <c r="G81" i="1" s="1"/>
  <c r="G82" i="1" s="1"/>
  <c r="C104" i="1"/>
  <c r="C101" i="1" l="1"/>
  <c r="C105" i="1" l="1"/>
  <c r="C106" i="1" s="1"/>
  <c r="D101" i="1" s="1"/>
  <c r="E111" i="1"/>
  <c r="D103" i="1" l="1"/>
  <c r="D102" i="1"/>
  <c r="D100" i="1"/>
  <c r="D104" i="1"/>
  <c r="C111" i="1"/>
  <c r="G84" i="1"/>
  <c r="D111" i="1"/>
  <c r="D105" i="1"/>
  <c r="D106" i="1" l="1"/>
</calcChain>
</file>

<file path=xl/sharedStrings.xml><?xml version="1.0" encoding="utf-8"?>
<sst xmlns="http://schemas.openxmlformats.org/spreadsheetml/2006/main" count="211" uniqueCount="139">
  <si>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</si>
  <si>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</si>
  <si>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</si>
  <si>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</si>
  <si>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</si>
  <si>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</si>
  <si>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</si>
  <si>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</si>
  <si>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</si>
  <si>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</si>
  <si>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</si>
  <si>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</si>
  <si>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</si>
  <si>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</si>
  <si>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</si>
  <si>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</si>
  <si>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</si>
  <si>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</si>
  <si>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</si>
  <si>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</si>
  <si>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</si>
  <si>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</si>
  <si>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</si>
  <si>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</si>
  <si>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</si>
  <si>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</si>
  <si>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</si>
  <si>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</si>
  <si>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</si>
  <si>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</si>
  <si>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</si>
  <si>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</si>
  <si>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</si>
  <si>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</si>
  <si>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</si>
  <si>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</si>
  <si>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</si>
  <si>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</si>
  <si>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</si>
  <si>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</si>
  <si>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</si>
  <si>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</si>
  <si>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</si>
  <si>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</si>
  <si>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</si>
  <si>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</si>
  <si>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</si>
  <si>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</si>
  <si>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</si>
  <si>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</si>
  <si>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</si>
  <si>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</si>
  <si>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</si>
  <si>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</si>
  <si>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</si>
  <si>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</si>
  <si>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</si>
  <si>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</si>
  <si>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</si>
  <si>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</si>
  <si>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</si>
  <si>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</si>
  <si>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</si>
  <si>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</si>
  <si>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San Vicente</t>
  </si>
  <si>
    <t>Todas</t>
  </si>
  <si>
    <t>Heladas, lluvias</t>
  </si>
  <si>
    <t>Colocar mulch</t>
  </si>
  <si>
    <t>Julio - Agosto</t>
  </si>
  <si>
    <t>Agosto - Septiembre</t>
  </si>
  <si>
    <t>Manejo de túneles</t>
  </si>
  <si>
    <t>Octubre</t>
  </si>
  <si>
    <t>Septiembre - Noviembre</t>
  </si>
  <si>
    <t>Octubre - Noviembre</t>
  </si>
  <si>
    <t>Aplicación de pesticidas</t>
  </si>
  <si>
    <t>Cosecha y carga</t>
  </si>
  <si>
    <t>Corrida surco</t>
  </si>
  <si>
    <t>Septiembre</t>
  </si>
  <si>
    <t>Rastraje</t>
  </si>
  <si>
    <t>Septiembre - Diciembre</t>
  </si>
  <si>
    <t>Tractoelevador</t>
  </si>
  <si>
    <t>c/u</t>
  </si>
  <si>
    <t>Mezcla hortalicera</t>
  </si>
  <si>
    <t>Urea granulada</t>
  </si>
  <si>
    <t>Nitrato de potasio</t>
  </si>
  <si>
    <t>FUNGICIDAS</t>
  </si>
  <si>
    <t>lt</t>
  </si>
  <si>
    <t>Rendimiento (unid./hà)</t>
  </si>
  <si>
    <t>Costo unitario ($/unid.) (*)</t>
  </si>
  <si>
    <t>SANDIA TUNEL</t>
  </si>
  <si>
    <t>Delta, Katira</t>
  </si>
  <si>
    <t xml:space="preserve">Diciembre - Enero </t>
  </si>
  <si>
    <t>Lib. B. O'Higgins</t>
  </si>
  <si>
    <t>mercado mayorista</t>
  </si>
  <si>
    <t>Diciembre - Enero</t>
  </si>
  <si>
    <t>Riego de pre-plantación</t>
  </si>
  <si>
    <t>Transplante</t>
  </si>
  <si>
    <t>Septiembre - Octubre</t>
  </si>
  <si>
    <t>Colocación de túneles/arcos</t>
  </si>
  <si>
    <t>Retiro de túneles</t>
  </si>
  <si>
    <t>Aplicación de fertilizante</t>
  </si>
  <si>
    <t>Riegos</t>
  </si>
  <si>
    <t>Limpia manual</t>
  </si>
  <si>
    <t>Octubre -  Diciembre</t>
  </si>
  <si>
    <t>Colocación de mulch</t>
  </si>
  <si>
    <t>Melgadura y acequiadura</t>
  </si>
  <si>
    <t>PLANTINES</t>
  </si>
  <si>
    <t>Colmenas</t>
  </si>
  <si>
    <t>Plástico para túnel</t>
  </si>
  <si>
    <t>Manta térmica</t>
  </si>
  <si>
    <t>m2</t>
  </si>
  <si>
    <t>Plástico para mulch</t>
  </si>
  <si>
    <t>Flete</t>
  </si>
  <si>
    <t>Enero-Febrero</t>
  </si>
  <si>
    <t>Derecho de ingreso a la feria</t>
  </si>
  <si>
    <t>ESCENARIOS COSTO UNITARIO  ($/un.)</t>
  </si>
  <si>
    <t>RENDIMIENTO (un./Há.)</t>
  </si>
  <si>
    <t>PRECIO ESPERADO ($/un.)</t>
  </si>
  <si>
    <t>agosto</t>
  </si>
  <si>
    <t>septiembre</t>
  </si>
  <si>
    <t xml:space="preserve">6. Marco de Plantación 3mts x 1mts </t>
  </si>
  <si>
    <t>7. El  costo de la mano de obra incluye impuestos e  imposiciones</t>
  </si>
  <si>
    <t>Aliette 80% WP</t>
  </si>
  <si>
    <t>Agosto</t>
  </si>
  <si>
    <t>diciembre-enero</t>
  </si>
  <si>
    <t>Paraquat 276 sl</t>
  </si>
  <si>
    <t>Trigard 75 wp</t>
  </si>
  <si>
    <t>Zero 5 EC</t>
  </si>
  <si>
    <t>Vertimec 018 EC</t>
  </si>
  <si>
    <t>Nemastop</t>
  </si>
  <si>
    <t>NEMATICIDA</t>
  </si>
  <si>
    <t>Nemacur 240 CS</t>
  </si>
  <si>
    <t>octubre</t>
  </si>
  <si>
    <t>Frutaliv</t>
  </si>
  <si>
    <t>sept-nov</t>
  </si>
  <si>
    <t>ABONO FOLIAR</t>
  </si>
  <si>
    <t>8. Entrega en Lo Valledor</t>
  </si>
  <si>
    <t>9. Recomendación es solo referencial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</si>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</sst>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41" fontId="20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13" fillId="8" borderId="54" xfId="0" applyNumberFormat="1" applyFont="1" applyFill="1" applyBorder="1" applyAlignment="1">
      <alignment vertical="center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vertical="center" wrapText="1"/>
    </xf>
    <xf numFmtId="0" fontId="0" fillId="2" borderId="10" xfId="0" applyFill="1" applyBorder="1"/>
    <xf numFmtId="49" fontId="4" fillId="2" borderId="6" xfId="0" applyNumberFormat="1" applyFont="1" applyFill="1" applyBorder="1"/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0" fillId="0" borderId="0" xfId="0" applyNumberFormat="1"/>
    <xf numFmtId="0" fontId="0" fillId="0" borderId="0" xfId="0"/>
    <xf numFmtId="49" fontId="8" fillId="2" borderId="6" xfId="0" applyNumberFormat="1" applyFont="1" applyFill="1" applyBorder="1"/>
    <xf numFmtId="49" fontId="8" fillId="2" borderId="6" xfId="0" applyNumberFormat="1" applyFont="1" applyFill="1" applyBorder="1" applyAlignment="1"/>
    <xf numFmtId="41" fontId="4" fillId="2" borderId="6" xfId="2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5" fontId="21" fillId="5" borderId="28" xfId="0" applyNumberFormat="1" applyFont="1" applyFill="1" applyBorder="1" applyAlignment="1">
      <alignment vertical="center"/>
    </xf>
    <xf numFmtId="165" fontId="21" fillId="3" borderId="30" xfId="0" applyNumberFormat="1" applyFont="1" applyFill="1" applyBorder="1" applyAlignment="1">
      <alignment vertical="center"/>
    </xf>
    <xf numFmtId="165" fontId="21" fillId="5" borderId="30" xfId="0" applyNumberFormat="1" applyFont="1" applyFill="1" applyBorder="1" applyAlignment="1">
      <alignment vertical="center"/>
    </xf>
    <xf numFmtId="165" fontId="21" fillId="6" borderId="33" xfId="0" applyNumberFormat="1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12"/>
  <sheetViews>
    <sheetView showGridLines="0" tabSelected="1" zoomScale="142" zoomScaleNormal="142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43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3"/>
      <c r="C7" s="4"/>
      <c r="D7" s="2"/>
      <c r="E7" s="4"/>
      <c r="F7" s="4"/>
      <c r="G7" s="4"/>
    </row>
    <row r="8" spans="1:7" ht="12" customHeight="1" x14ac:dyDescent="0.25">
      <c r="A8" s="5"/>
      <c r="B8" s="6" t="s">
        <v>0</v>
      </c>
      <c r="C8" s="7" t="s">
        <v>89</v>
      </c>
      <c r="D8" s="8"/>
      <c r="E8" s="140" t="s">
        <v>116</v>
      </c>
      <c r="F8" s="141"/>
      <c r="G8" s="9">
        <v>12000</v>
      </c>
    </row>
    <row r="9" spans="1:7" ht="15" x14ac:dyDescent="0.25">
      <c r="A9" s="5"/>
      <c r="B9" s="10" t="s">
        <v>1</v>
      </c>
      <c r="C9" s="135" t="s">
        <v>90</v>
      </c>
      <c r="D9" s="11"/>
      <c r="E9" s="138" t="s">
        <v>2</v>
      </c>
      <c r="F9" s="139"/>
      <c r="G9" s="12" t="s">
        <v>91</v>
      </c>
    </row>
    <row r="10" spans="1:7" ht="15" x14ac:dyDescent="0.25">
      <c r="A10" s="5"/>
      <c r="B10" s="10" t="s">
        <v>3</v>
      </c>
      <c r="C10" s="135" t="s">
        <v>4</v>
      </c>
      <c r="D10" s="11"/>
      <c r="E10" s="138" t="s">
        <v>117</v>
      </c>
      <c r="F10" s="139"/>
      <c r="G10" s="134">
        <v>1250</v>
      </c>
    </row>
    <row r="11" spans="1:7" ht="11.25" customHeight="1" x14ac:dyDescent="0.25">
      <c r="A11" s="5"/>
      <c r="B11" s="10" t="s">
        <v>5</v>
      </c>
      <c r="C11" s="135" t="s">
        <v>92</v>
      </c>
      <c r="D11" s="11"/>
      <c r="E11" s="14" t="s">
        <v>6</v>
      </c>
      <c r="F11" s="15"/>
      <c r="G11" s="16">
        <f>G8*G10</f>
        <v>15000000</v>
      </c>
    </row>
    <row r="12" spans="1:7" ht="11.25" customHeight="1" x14ac:dyDescent="0.25">
      <c r="A12" s="5"/>
      <c r="B12" s="10" t="s">
        <v>7</v>
      </c>
      <c r="C12" s="135" t="s">
        <v>64</v>
      </c>
      <c r="D12" s="11"/>
      <c r="E12" s="138" t="s">
        <v>8</v>
      </c>
      <c r="F12" s="139"/>
      <c r="G12" s="12" t="s">
        <v>93</v>
      </c>
    </row>
    <row r="13" spans="1:7" ht="13.5" customHeight="1" x14ac:dyDescent="0.25">
      <c r="A13" s="5"/>
      <c r="B13" s="10" t="s">
        <v>9</v>
      </c>
      <c r="C13" s="135" t="s">
        <v>65</v>
      </c>
      <c r="D13" s="11"/>
      <c r="E13" s="138" t="s">
        <v>10</v>
      </c>
      <c r="F13" s="139"/>
      <c r="G13" s="12" t="s">
        <v>94</v>
      </c>
    </row>
    <row r="14" spans="1:7" ht="21.75" customHeight="1" x14ac:dyDescent="0.25">
      <c r="A14" s="5"/>
      <c r="B14" s="10" t="s">
        <v>11</v>
      </c>
      <c r="C14" s="135" t="s">
        <v>138</v>
      </c>
      <c r="D14" s="11"/>
      <c r="E14" s="142" t="s">
        <v>12</v>
      </c>
      <c r="F14" s="143"/>
      <c r="G14" s="13" t="s">
        <v>66</v>
      </c>
    </row>
    <row r="15" spans="1:7" ht="12" customHeight="1" x14ac:dyDescent="0.25">
      <c r="A15" s="2"/>
      <c r="B15" s="17"/>
      <c r="C15" s="18"/>
      <c r="D15" s="19"/>
      <c r="E15" s="20"/>
      <c r="F15" s="20"/>
      <c r="G15" s="21"/>
    </row>
    <row r="16" spans="1:7" ht="12" customHeight="1" x14ac:dyDescent="0.25">
      <c r="A16" s="22"/>
      <c r="B16" s="144" t="s">
        <v>13</v>
      </c>
      <c r="C16" s="145"/>
      <c r="D16" s="145"/>
      <c r="E16" s="145"/>
      <c r="F16" s="145"/>
      <c r="G16" s="145"/>
    </row>
    <row r="17" spans="1:7" ht="12" customHeight="1" x14ac:dyDescent="0.25">
      <c r="A17" s="2"/>
      <c r="B17" s="23"/>
      <c r="C17" s="24"/>
      <c r="D17" s="24"/>
      <c r="E17" s="24"/>
      <c r="F17" s="25"/>
      <c r="G17" s="25"/>
    </row>
    <row r="18" spans="1:7" ht="12" customHeight="1" x14ac:dyDescent="0.25">
      <c r="A18" s="5"/>
      <c r="B18" s="26" t="s">
        <v>14</v>
      </c>
      <c r="C18" s="27"/>
      <c r="D18" s="28"/>
      <c r="E18" s="28"/>
      <c r="F18" s="28"/>
      <c r="G18" s="28"/>
    </row>
    <row r="19" spans="1:7" ht="24" customHeight="1" x14ac:dyDescent="0.25">
      <c r="A19" s="22"/>
      <c r="B19" s="29" t="s">
        <v>15</v>
      </c>
      <c r="C19" s="29" t="s">
        <v>16</v>
      </c>
      <c r="D19" s="29" t="s">
        <v>17</v>
      </c>
      <c r="E19" s="29" t="s">
        <v>18</v>
      </c>
      <c r="F19" s="29" t="s">
        <v>19</v>
      </c>
      <c r="G19" s="29" t="s">
        <v>20</v>
      </c>
    </row>
    <row r="20" spans="1:7" ht="12.75" customHeight="1" x14ac:dyDescent="0.25">
      <c r="A20" s="22"/>
      <c r="B20" s="120" t="s">
        <v>67</v>
      </c>
      <c r="C20" s="30" t="s">
        <v>21</v>
      </c>
      <c r="D20" s="31">
        <v>6</v>
      </c>
      <c r="E20" s="120" t="s">
        <v>118</v>
      </c>
      <c r="F20" s="16">
        <v>25000</v>
      </c>
      <c r="G20" s="16">
        <f t="shared" ref="G20" si="0">+D20*F20</f>
        <v>150000</v>
      </c>
    </row>
    <row r="21" spans="1:7" ht="15" x14ac:dyDescent="0.25">
      <c r="A21" s="22"/>
      <c r="B21" s="123" t="s">
        <v>95</v>
      </c>
      <c r="C21" s="30" t="s">
        <v>21</v>
      </c>
      <c r="D21" s="31">
        <v>1</v>
      </c>
      <c r="E21" s="123" t="s">
        <v>118</v>
      </c>
      <c r="F21" s="16">
        <v>25000</v>
      </c>
      <c r="G21" s="16">
        <f t="shared" ref="G21:G30" si="1">D21*F21</f>
        <v>25000</v>
      </c>
    </row>
    <row r="22" spans="1:7" ht="12.75" customHeight="1" x14ac:dyDescent="0.25">
      <c r="A22" s="22"/>
      <c r="B22" s="123" t="s">
        <v>96</v>
      </c>
      <c r="C22" s="30" t="s">
        <v>21</v>
      </c>
      <c r="D22" s="31">
        <v>5</v>
      </c>
      <c r="E22" s="123" t="s">
        <v>118</v>
      </c>
      <c r="F22" s="16">
        <v>25000</v>
      </c>
      <c r="G22" s="16">
        <f t="shared" si="1"/>
        <v>125000</v>
      </c>
    </row>
    <row r="23" spans="1:7" ht="12.75" customHeight="1" x14ac:dyDescent="0.25">
      <c r="A23" s="22"/>
      <c r="B23" s="123" t="s">
        <v>98</v>
      </c>
      <c r="C23" s="30" t="s">
        <v>21</v>
      </c>
      <c r="D23" s="31">
        <v>9</v>
      </c>
      <c r="E23" s="123" t="s">
        <v>123</v>
      </c>
      <c r="F23" s="16">
        <v>25000</v>
      </c>
      <c r="G23" s="16">
        <f t="shared" si="1"/>
        <v>225000</v>
      </c>
    </row>
    <row r="24" spans="1:7" ht="12" customHeight="1" x14ac:dyDescent="0.25">
      <c r="A24" s="2"/>
      <c r="B24" s="123" t="s">
        <v>70</v>
      </c>
      <c r="C24" s="30" t="s">
        <v>21</v>
      </c>
      <c r="D24" s="31">
        <v>6</v>
      </c>
      <c r="E24" s="123" t="s">
        <v>69</v>
      </c>
      <c r="F24" s="16">
        <v>25000</v>
      </c>
      <c r="G24" s="16">
        <f t="shared" si="1"/>
        <v>150000</v>
      </c>
    </row>
    <row r="25" spans="1:7" ht="12" customHeight="1" x14ac:dyDescent="0.25">
      <c r="A25" s="5"/>
      <c r="B25" s="123" t="s">
        <v>99</v>
      </c>
      <c r="C25" s="30" t="s">
        <v>21</v>
      </c>
      <c r="D25" s="31">
        <v>8</v>
      </c>
      <c r="E25" s="123" t="s">
        <v>97</v>
      </c>
      <c r="F25" s="16">
        <v>25000</v>
      </c>
      <c r="G25" s="16">
        <f t="shared" si="1"/>
        <v>200000</v>
      </c>
    </row>
    <row r="26" spans="1:7" ht="15" x14ac:dyDescent="0.25">
      <c r="A26" s="5"/>
      <c r="B26" s="123" t="s">
        <v>100</v>
      </c>
      <c r="C26" s="30" t="s">
        <v>21</v>
      </c>
      <c r="D26" s="31">
        <v>1</v>
      </c>
      <c r="E26" s="123" t="s">
        <v>97</v>
      </c>
      <c r="F26" s="16">
        <v>25000</v>
      </c>
      <c r="G26" s="16">
        <f t="shared" si="1"/>
        <v>25000</v>
      </c>
    </row>
    <row r="27" spans="1:7" ht="12" customHeight="1" x14ac:dyDescent="0.25">
      <c r="A27" s="5"/>
      <c r="B27" s="123" t="s">
        <v>101</v>
      </c>
      <c r="C27" s="30" t="s">
        <v>21</v>
      </c>
      <c r="D27" s="31">
        <v>8</v>
      </c>
      <c r="E27" s="123" t="s">
        <v>79</v>
      </c>
      <c r="F27" s="16">
        <v>25000</v>
      </c>
      <c r="G27" s="16">
        <f t="shared" si="1"/>
        <v>200000</v>
      </c>
    </row>
    <row r="28" spans="1:7" ht="12" customHeight="1" x14ac:dyDescent="0.25">
      <c r="A28" s="5"/>
      <c r="B28" s="123" t="s">
        <v>102</v>
      </c>
      <c r="C28" s="30" t="s">
        <v>21</v>
      </c>
      <c r="D28" s="31">
        <v>5</v>
      </c>
      <c r="E28" s="123" t="s">
        <v>73</v>
      </c>
      <c r="F28" s="16">
        <v>25000</v>
      </c>
      <c r="G28" s="16">
        <f t="shared" si="1"/>
        <v>125000</v>
      </c>
    </row>
    <row r="29" spans="1:7" ht="12" customHeight="1" x14ac:dyDescent="0.25">
      <c r="A29" s="2"/>
      <c r="B29" s="123" t="s">
        <v>100</v>
      </c>
      <c r="C29" s="30" t="s">
        <v>21</v>
      </c>
      <c r="D29" s="31">
        <v>2</v>
      </c>
      <c r="E29" s="123" t="s">
        <v>103</v>
      </c>
      <c r="F29" s="16">
        <v>25000</v>
      </c>
      <c r="G29" s="16">
        <f t="shared" si="1"/>
        <v>50000</v>
      </c>
    </row>
    <row r="30" spans="1:7" ht="12" customHeight="1" x14ac:dyDescent="0.25">
      <c r="A30" s="5"/>
      <c r="B30" s="123" t="s">
        <v>75</v>
      </c>
      <c r="C30" s="30" t="s">
        <v>21</v>
      </c>
      <c r="D30" s="31">
        <v>55</v>
      </c>
      <c r="E30" s="123" t="s">
        <v>94</v>
      </c>
      <c r="F30" s="16">
        <v>25000</v>
      </c>
      <c r="G30" s="16">
        <f t="shared" si="1"/>
        <v>1375000</v>
      </c>
    </row>
    <row r="31" spans="1:7" ht="24" customHeight="1" x14ac:dyDescent="0.25">
      <c r="A31" s="5"/>
      <c r="B31" s="32" t="s">
        <v>22</v>
      </c>
      <c r="C31" s="33"/>
      <c r="D31" s="33"/>
      <c r="E31" s="33"/>
      <c r="F31" s="34"/>
      <c r="G31" s="35">
        <f>SUM(G20:G30)</f>
        <v>2650000</v>
      </c>
    </row>
    <row r="32" spans="1:7" ht="12.75" customHeight="1" x14ac:dyDescent="0.25">
      <c r="A32" s="22"/>
      <c r="B32" s="23"/>
      <c r="C32" s="25"/>
      <c r="D32" s="25"/>
      <c r="E32" s="25"/>
      <c r="F32" s="36"/>
      <c r="G32" s="36"/>
    </row>
    <row r="33" spans="1:7" ht="12.75" customHeight="1" x14ac:dyDescent="0.25">
      <c r="A33" s="22"/>
      <c r="B33" s="37" t="s">
        <v>23</v>
      </c>
      <c r="C33" s="38"/>
      <c r="D33" s="39"/>
      <c r="E33" s="39"/>
      <c r="F33" s="40"/>
      <c r="G33" s="40"/>
    </row>
    <row r="34" spans="1:7" ht="24" x14ac:dyDescent="0.25">
      <c r="A34" s="22"/>
      <c r="B34" s="41" t="s">
        <v>15</v>
      </c>
      <c r="C34" s="42" t="s">
        <v>16</v>
      </c>
      <c r="D34" s="42" t="s">
        <v>17</v>
      </c>
      <c r="E34" s="41" t="s">
        <v>18</v>
      </c>
      <c r="F34" s="42" t="s">
        <v>19</v>
      </c>
      <c r="G34" s="41" t="s">
        <v>20</v>
      </c>
    </row>
    <row r="35" spans="1:7" ht="12.75" customHeight="1" x14ac:dyDescent="0.25">
      <c r="A35" s="22"/>
      <c r="B35" s="120" t="s">
        <v>76</v>
      </c>
      <c r="C35" s="30" t="s">
        <v>63</v>
      </c>
      <c r="D35" s="31">
        <v>3</v>
      </c>
      <c r="E35" s="120" t="s">
        <v>119</v>
      </c>
      <c r="F35" s="16">
        <v>60000</v>
      </c>
      <c r="G35" s="16">
        <f>+D35*F35</f>
        <v>180000</v>
      </c>
    </row>
    <row r="36" spans="1:7" ht="12.75" customHeight="1" x14ac:dyDescent="0.25">
      <c r="A36" s="22"/>
      <c r="B36" s="43" t="s">
        <v>24</v>
      </c>
      <c r="C36" s="44"/>
      <c r="D36" s="44"/>
      <c r="E36" s="44"/>
      <c r="F36" s="45"/>
      <c r="G36" s="119">
        <f>SUM(G35)</f>
        <v>180000</v>
      </c>
    </row>
    <row r="37" spans="1:7" ht="12.75" customHeight="1" x14ac:dyDescent="0.25">
      <c r="A37" s="22"/>
      <c r="B37" s="46"/>
      <c r="C37" s="47"/>
      <c r="D37" s="47"/>
      <c r="E37" s="47"/>
      <c r="F37" s="48"/>
      <c r="G37" s="48"/>
    </row>
    <row r="38" spans="1:7" ht="25.5" customHeight="1" x14ac:dyDescent="0.25">
      <c r="A38" s="22"/>
      <c r="B38" s="37" t="s">
        <v>25</v>
      </c>
      <c r="C38" s="38"/>
      <c r="D38" s="39"/>
      <c r="E38" s="39"/>
      <c r="F38" s="40"/>
      <c r="G38" s="40"/>
    </row>
    <row r="39" spans="1:7" ht="25.5" customHeight="1" x14ac:dyDescent="0.25">
      <c r="A39" s="22"/>
      <c r="B39" s="49" t="s">
        <v>15</v>
      </c>
      <c r="C39" s="49" t="s">
        <v>16</v>
      </c>
      <c r="D39" s="49" t="s">
        <v>17</v>
      </c>
      <c r="E39" s="49" t="s">
        <v>18</v>
      </c>
      <c r="F39" s="50" t="s">
        <v>19</v>
      </c>
      <c r="G39" s="49" t="s">
        <v>20</v>
      </c>
    </row>
    <row r="40" spans="1:7" ht="12.75" customHeight="1" x14ac:dyDescent="0.25">
      <c r="A40" s="22"/>
      <c r="B40" s="123" t="s">
        <v>27</v>
      </c>
      <c r="C40" s="30" t="s">
        <v>26</v>
      </c>
      <c r="D40" s="31">
        <v>0.4</v>
      </c>
      <c r="E40" s="13" t="s">
        <v>118</v>
      </c>
      <c r="F40" s="16">
        <v>237500</v>
      </c>
      <c r="G40" s="16">
        <f t="shared" ref="G40:G45" si="2">+F40*D40</f>
        <v>95000</v>
      </c>
    </row>
    <row r="41" spans="1:7" ht="12.75" customHeight="1" x14ac:dyDescent="0.25">
      <c r="A41" s="22"/>
      <c r="B41" s="123" t="s">
        <v>78</v>
      </c>
      <c r="C41" s="30" t="s">
        <v>26</v>
      </c>
      <c r="D41" s="31">
        <v>0.4</v>
      </c>
      <c r="E41" s="13" t="s">
        <v>118</v>
      </c>
      <c r="F41" s="16">
        <v>150000</v>
      </c>
      <c r="G41" s="16">
        <f t="shared" si="2"/>
        <v>60000</v>
      </c>
    </row>
    <row r="42" spans="1:7" ht="12.75" customHeight="1" x14ac:dyDescent="0.25">
      <c r="A42" s="22"/>
      <c r="B42" s="123" t="s">
        <v>104</v>
      </c>
      <c r="C42" s="30" t="s">
        <v>26</v>
      </c>
      <c r="D42" s="31">
        <v>0.3</v>
      </c>
      <c r="E42" s="13" t="s">
        <v>118</v>
      </c>
      <c r="F42" s="16">
        <v>200000</v>
      </c>
      <c r="G42" s="16">
        <f t="shared" si="2"/>
        <v>60000</v>
      </c>
    </row>
    <row r="43" spans="1:7" ht="12.75" customHeight="1" x14ac:dyDescent="0.25">
      <c r="A43" s="22"/>
      <c r="B43" s="123" t="s">
        <v>74</v>
      </c>
      <c r="C43" s="30" t="s">
        <v>26</v>
      </c>
      <c r="D43" s="31">
        <f>0.125*7</f>
        <v>0.875</v>
      </c>
      <c r="E43" s="13" t="s">
        <v>79</v>
      </c>
      <c r="F43" s="16">
        <v>240000</v>
      </c>
      <c r="G43" s="16">
        <f t="shared" si="2"/>
        <v>210000</v>
      </c>
    </row>
    <row r="44" spans="1:7" ht="12.75" customHeight="1" x14ac:dyDescent="0.25">
      <c r="A44" s="22"/>
      <c r="B44" s="123" t="s">
        <v>105</v>
      </c>
      <c r="C44" s="30" t="s">
        <v>26</v>
      </c>
      <c r="D44" s="31">
        <v>0.2</v>
      </c>
      <c r="E44" s="13" t="s">
        <v>118</v>
      </c>
      <c r="F44" s="16">
        <v>150000</v>
      </c>
      <c r="G44" s="16">
        <f t="shared" si="2"/>
        <v>30000</v>
      </c>
    </row>
    <row r="45" spans="1:7" ht="12.75" customHeight="1" x14ac:dyDescent="0.25">
      <c r="A45" s="5"/>
      <c r="B45" s="123" t="s">
        <v>80</v>
      </c>
      <c r="C45" s="30" t="s">
        <v>26</v>
      </c>
      <c r="D45" s="31">
        <v>1</v>
      </c>
      <c r="E45" s="13" t="s">
        <v>124</v>
      </c>
      <c r="F45" s="16">
        <v>160000</v>
      </c>
      <c r="G45" s="16">
        <f t="shared" si="2"/>
        <v>160000</v>
      </c>
    </row>
    <row r="46" spans="1:7" ht="12" customHeight="1" x14ac:dyDescent="0.25">
      <c r="A46" s="2"/>
      <c r="B46" s="51" t="s">
        <v>28</v>
      </c>
      <c r="C46" s="52"/>
      <c r="D46" s="52"/>
      <c r="E46" s="52"/>
      <c r="F46" s="53"/>
      <c r="G46" s="54">
        <f>SUM(G40:G45)</f>
        <v>615000</v>
      </c>
    </row>
    <row r="47" spans="1:7" ht="12" customHeight="1" x14ac:dyDescent="0.25">
      <c r="A47" s="5"/>
      <c r="B47" s="46"/>
      <c r="C47" s="47"/>
      <c r="D47" s="47"/>
      <c r="E47" s="47"/>
      <c r="F47" s="48"/>
      <c r="G47" s="48"/>
    </row>
    <row r="48" spans="1:7" ht="24" customHeight="1" x14ac:dyDescent="0.25">
      <c r="A48" s="5"/>
      <c r="B48" s="37" t="s">
        <v>29</v>
      </c>
      <c r="C48" s="38"/>
      <c r="D48" s="39"/>
      <c r="E48" s="39"/>
      <c r="F48" s="40"/>
      <c r="G48" s="40"/>
    </row>
    <row r="49" spans="1:224" ht="24" x14ac:dyDescent="0.25">
      <c r="A49" s="22"/>
      <c r="B49" s="50" t="s">
        <v>30</v>
      </c>
      <c r="C49" s="50" t="s">
        <v>31</v>
      </c>
      <c r="D49" s="50" t="s">
        <v>32</v>
      </c>
      <c r="E49" s="50" t="s">
        <v>18</v>
      </c>
      <c r="F49" s="50" t="s">
        <v>19</v>
      </c>
      <c r="G49" s="50" t="s">
        <v>20</v>
      </c>
    </row>
    <row r="50" spans="1:224" ht="12.75" customHeight="1" x14ac:dyDescent="0.25">
      <c r="A50" s="22"/>
      <c r="B50" s="124" t="s">
        <v>106</v>
      </c>
      <c r="C50" s="56" t="s">
        <v>81</v>
      </c>
      <c r="D50" s="57">
        <v>4000</v>
      </c>
      <c r="E50" s="56" t="s">
        <v>97</v>
      </c>
      <c r="F50" s="58">
        <v>680</v>
      </c>
      <c r="G50" s="58">
        <f>F50*D50</f>
        <v>2720000</v>
      </c>
    </row>
    <row r="51" spans="1:224" ht="12.75" customHeight="1" x14ac:dyDescent="0.25">
      <c r="A51" s="22"/>
      <c r="B51" s="55" t="s">
        <v>33</v>
      </c>
      <c r="C51" s="56"/>
      <c r="D51" s="57"/>
      <c r="E51" s="56"/>
      <c r="F51" s="58"/>
      <c r="G51" s="58"/>
    </row>
    <row r="52" spans="1:224" ht="12.75" customHeight="1" x14ac:dyDescent="0.25">
      <c r="A52" s="22"/>
      <c r="B52" s="124" t="s">
        <v>82</v>
      </c>
      <c r="C52" s="56" t="s">
        <v>34</v>
      </c>
      <c r="D52" s="57">
        <v>400</v>
      </c>
      <c r="E52" s="56" t="s">
        <v>97</v>
      </c>
      <c r="F52" s="58">
        <v>1300</v>
      </c>
      <c r="G52" s="58">
        <f>F52*D52</f>
        <v>520000</v>
      </c>
    </row>
    <row r="53" spans="1:224" ht="12.75" customHeight="1" x14ac:dyDescent="0.25">
      <c r="A53" s="22"/>
      <c r="B53" s="124" t="s">
        <v>83</v>
      </c>
      <c r="C53" s="56" t="s">
        <v>34</v>
      </c>
      <c r="D53" s="57">
        <v>300</v>
      </c>
      <c r="E53" s="56" t="s">
        <v>72</v>
      </c>
      <c r="F53" s="58">
        <v>1200</v>
      </c>
      <c r="G53" s="58">
        <f>F53*D53</f>
        <v>360000</v>
      </c>
    </row>
    <row r="54" spans="1:224" ht="12.75" customHeight="1" x14ac:dyDescent="0.25">
      <c r="A54" s="22"/>
      <c r="B54" s="124" t="s">
        <v>84</v>
      </c>
      <c r="C54" s="56" t="s">
        <v>34</v>
      </c>
      <c r="D54" s="57">
        <v>300</v>
      </c>
      <c r="E54" s="56" t="s">
        <v>72</v>
      </c>
      <c r="F54" s="58">
        <v>1920</v>
      </c>
      <c r="G54" s="58">
        <f>F54*D54</f>
        <v>576000</v>
      </c>
    </row>
    <row r="55" spans="1:224" ht="12.75" customHeight="1" x14ac:dyDescent="0.25">
      <c r="A55" s="22"/>
      <c r="B55" s="55" t="s">
        <v>35</v>
      </c>
      <c r="C55" s="56"/>
      <c r="D55" s="57"/>
      <c r="E55" s="56"/>
      <c r="F55" s="58"/>
      <c r="G55" s="58"/>
    </row>
    <row r="56" spans="1:224" ht="12.75" customHeight="1" x14ac:dyDescent="0.25">
      <c r="A56" s="22"/>
      <c r="B56" s="124" t="s">
        <v>125</v>
      </c>
      <c r="C56" s="56" t="s">
        <v>86</v>
      </c>
      <c r="D56" s="57">
        <v>5</v>
      </c>
      <c r="E56" s="56" t="s">
        <v>71</v>
      </c>
      <c r="F56" s="58">
        <v>8000</v>
      </c>
      <c r="G56" s="58">
        <f>F56*D56</f>
        <v>40000</v>
      </c>
    </row>
    <row r="57" spans="1:224" s="131" customFormat="1" ht="12.75" customHeight="1" x14ac:dyDescent="0.25">
      <c r="A57" s="126"/>
      <c r="B57" s="132" t="s">
        <v>130</v>
      </c>
      <c r="C57" s="56"/>
      <c r="D57" s="128"/>
      <c r="E57" s="56"/>
      <c r="F57" s="129"/>
      <c r="G57" s="129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</row>
    <row r="58" spans="1:224" s="131" customFormat="1" ht="12.75" customHeight="1" x14ac:dyDescent="0.25">
      <c r="A58" s="126"/>
      <c r="B58" s="127" t="s">
        <v>131</v>
      </c>
      <c r="C58" s="56" t="s">
        <v>86</v>
      </c>
      <c r="D58" s="128">
        <v>8</v>
      </c>
      <c r="E58" s="56" t="s">
        <v>132</v>
      </c>
      <c r="F58" s="129">
        <v>26000</v>
      </c>
      <c r="G58" s="129">
        <f>F58*D58</f>
        <v>208000</v>
      </c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30"/>
      <c r="GR58" s="130"/>
      <c r="GS58" s="130"/>
      <c r="GT58" s="130"/>
      <c r="GU58" s="130"/>
      <c r="GV58" s="130"/>
      <c r="GW58" s="130"/>
      <c r="GX58" s="130"/>
      <c r="GY58" s="130"/>
      <c r="GZ58" s="130"/>
      <c r="HA58" s="130"/>
      <c r="HB58" s="130"/>
      <c r="HC58" s="130"/>
      <c r="HD58" s="130"/>
      <c r="HE58" s="130"/>
      <c r="HF58" s="130"/>
      <c r="HG58" s="130"/>
      <c r="HH58" s="130"/>
      <c r="HI58" s="130"/>
      <c r="HJ58" s="130"/>
      <c r="HK58" s="130"/>
      <c r="HL58" s="130"/>
      <c r="HM58" s="130"/>
      <c r="HN58" s="130"/>
      <c r="HO58" s="130"/>
      <c r="HP58" s="130"/>
    </row>
    <row r="59" spans="1:224" s="131" customFormat="1" ht="12.75" customHeight="1" x14ac:dyDescent="0.25">
      <c r="A59" s="126"/>
      <c r="B59" s="132" t="s">
        <v>135</v>
      </c>
      <c r="C59" s="56"/>
      <c r="D59" s="128"/>
      <c r="E59" s="56"/>
      <c r="F59" s="129"/>
      <c r="G59" s="129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30"/>
      <c r="GR59" s="130"/>
      <c r="GS59" s="130"/>
      <c r="GT59" s="130"/>
      <c r="GU59" s="130"/>
      <c r="GV59" s="130"/>
      <c r="GW59" s="130"/>
      <c r="GX59" s="130"/>
      <c r="GY59" s="130"/>
      <c r="GZ59" s="130"/>
      <c r="HA59" s="130"/>
      <c r="HB59" s="130"/>
      <c r="HC59" s="130"/>
      <c r="HD59" s="130"/>
      <c r="HE59" s="130"/>
      <c r="HF59" s="130"/>
      <c r="HG59" s="130"/>
      <c r="HH59" s="130"/>
      <c r="HI59" s="130"/>
      <c r="HJ59" s="130"/>
      <c r="HK59" s="130"/>
      <c r="HL59" s="130"/>
      <c r="HM59" s="130"/>
      <c r="HN59" s="130"/>
      <c r="HO59" s="130"/>
      <c r="HP59" s="130"/>
    </row>
    <row r="60" spans="1:224" s="131" customFormat="1" ht="12.75" customHeight="1" x14ac:dyDescent="0.25">
      <c r="A60" s="126"/>
      <c r="B60" s="127" t="s">
        <v>133</v>
      </c>
      <c r="C60" s="56" t="s">
        <v>86</v>
      </c>
      <c r="D60" s="128">
        <v>4.8</v>
      </c>
      <c r="E60" s="56" t="s">
        <v>134</v>
      </c>
      <c r="F60" s="129">
        <v>14000</v>
      </c>
      <c r="G60" s="129">
        <f>D60*F60</f>
        <v>67200</v>
      </c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</row>
    <row r="61" spans="1:224" ht="12.75" customHeight="1" x14ac:dyDescent="0.25">
      <c r="A61" s="22"/>
      <c r="B61" s="133" t="s">
        <v>36</v>
      </c>
      <c r="C61" s="56"/>
      <c r="D61" s="57"/>
      <c r="E61" s="56"/>
      <c r="F61" s="58"/>
      <c r="G61" s="58"/>
    </row>
    <row r="62" spans="1:224" ht="12.75" customHeight="1" x14ac:dyDescent="0.25">
      <c r="A62" s="22"/>
      <c r="B62" s="125" t="s">
        <v>126</v>
      </c>
      <c r="C62" s="56" t="s">
        <v>34</v>
      </c>
      <c r="D62" s="57">
        <v>0.5</v>
      </c>
      <c r="E62" s="56" t="s">
        <v>73</v>
      </c>
      <c r="F62" s="58">
        <v>360000</v>
      </c>
      <c r="G62" s="58">
        <f>F62*D62</f>
        <v>180000</v>
      </c>
    </row>
    <row r="63" spans="1:224" ht="13.5" customHeight="1" x14ac:dyDescent="0.25">
      <c r="A63" s="5"/>
      <c r="B63" s="124" t="s">
        <v>127</v>
      </c>
      <c r="C63" s="56" t="s">
        <v>86</v>
      </c>
      <c r="D63" s="57">
        <v>0.2</v>
      </c>
      <c r="E63" s="56" t="s">
        <v>73</v>
      </c>
      <c r="F63" s="58">
        <v>36000</v>
      </c>
      <c r="G63" s="58">
        <f>F63*D63</f>
        <v>7200</v>
      </c>
    </row>
    <row r="64" spans="1:224" ht="12" customHeight="1" x14ac:dyDescent="0.25">
      <c r="A64" s="2"/>
      <c r="B64" s="125" t="s">
        <v>128</v>
      </c>
      <c r="C64" s="56" t="s">
        <v>86</v>
      </c>
      <c r="D64" s="57">
        <v>0.6</v>
      </c>
      <c r="E64" s="56" t="s">
        <v>73</v>
      </c>
      <c r="F64" s="58">
        <v>28000</v>
      </c>
      <c r="G64" s="58">
        <f>F64*D64</f>
        <v>16800</v>
      </c>
    </row>
    <row r="65" spans="1:7" ht="12" customHeight="1" x14ac:dyDescent="0.25">
      <c r="A65" s="5"/>
      <c r="B65" s="133" t="s">
        <v>85</v>
      </c>
      <c r="C65" s="56"/>
      <c r="D65" s="57"/>
      <c r="E65" s="56"/>
      <c r="F65" s="58"/>
      <c r="G65" s="58"/>
    </row>
    <row r="66" spans="1:7" ht="15" x14ac:dyDescent="0.25">
      <c r="A66" s="5"/>
      <c r="B66" s="124" t="s">
        <v>122</v>
      </c>
      <c r="C66" s="56" t="s">
        <v>34</v>
      </c>
      <c r="D66" s="57">
        <v>3</v>
      </c>
      <c r="E66" s="56" t="s">
        <v>71</v>
      </c>
      <c r="F66" s="58">
        <v>72519</v>
      </c>
      <c r="G66" s="58">
        <f>F66*D66</f>
        <v>217557</v>
      </c>
    </row>
    <row r="67" spans="1:7" ht="12.75" customHeight="1" x14ac:dyDescent="0.25">
      <c r="A67" s="22"/>
      <c r="B67" s="124" t="s">
        <v>129</v>
      </c>
      <c r="C67" s="56" t="s">
        <v>86</v>
      </c>
      <c r="D67" s="57">
        <v>5</v>
      </c>
      <c r="E67" s="56" t="s">
        <v>73</v>
      </c>
      <c r="F67" s="58">
        <v>30000</v>
      </c>
      <c r="G67" s="58">
        <f>F67*D67</f>
        <v>150000</v>
      </c>
    </row>
    <row r="68" spans="1:7" ht="13.5" customHeight="1" x14ac:dyDescent="0.25">
      <c r="A68" s="5"/>
      <c r="B68" s="59" t="s">
        <v>37</v>
      </c>
      <c r="C68" s="60"/>
      <c r="D68" s="60"/>
      <c r="E68" s="60"/>
      <c r="F68" s="61"/>
      <c r="G68" s="62">
        <f>SUM(G50:G67)</f>
        <v>5062757</v>
      </c>
    </row>
    <row r="69" spans="1:7" ht="12" customHeight="1" x14ac:dyDescent="0.25">
      <c r="A69" s="2"/>
      <c r="B69" s="46"/>
      <c r="C69" s="47"/>
      <c r="D69" s="47"/>
      <c r="E69" s="63"/>
      <c r="F69" s="48"/>
      <c r="G69" s="48"/>
    </row>
    <row r="70" spans="1:7" ht="12" customHeight="1" x14ac:dyDescent="0.25">
      <c r="A70" s="81"/>
      <c r="B70" s="37" t="s">
        <v>38</v>
      </c>
      <c r="C70" s="38"/>
      <c r="D70" s="39"/>
      <c r="E70" s="39"/>
      <c r="F70" s="40"/>
      <c r="G70" s="40"/>
    </row>
    <row r="71" spans="1:7" ht="12" customHeight="1" x14ac:dyDescent="0.25">
      <c r="A71" s="81"/>
      <c r="B71" s="49" t="s">
        <v>39</v>
      </c>
      <c r="C71" s="50" t="s">
        <v>31</v>
      </c>
      <c r="D71" s="50" t="s">
        <v>32</v>
      </c>
      <c r="E71" s="49" t="s">
        <v>18</v>
      </c>
      <c r="F71" s="50" t="s">
        <v>19</v>
      </c>
      <c r="G71" s="49" t="s">
        <v>20</v>
      </c>
    </row>
    <row r="72" spans="1:7" ht="12" customHeight="1" x14ac:dyDescent="0.25">
      <c r="A72" s="81"/>
      <c r="B72" s="123" t="s">
        <v>107</v>
      </c>
      <c r="C72" s="56" t="s">
        <v>81</v>
      </c>
      <c r="D72" s="58">
        <v>10</v>
      </c>
      <c r="E72" s="30" t="s">
        <v>97</v>
      </c>
      <c r="F72" s="64">
        <v>25000</v>
      </c>
      <c r="G72" s="58">
        <f>D72*F72</f>
        <v>250000</v>
      </c>
    </row>
    <row r="73" spans="1:7" ht="12" customHeight="1" x14ac:dyDescent="0.25">
      <c r="A73" s="81"/>
      <c r="B73" s="123" t="s">
        <v>108</v>
      </c>
      <c r="C73" s="56" t="s">
        <v>34</v>
      </c>
      <c r="D73" s="58">
        <v>350</v>
      </c>
      <c r="E73" s="30" t="s">
        <v>68</v>
      </c>
      <c r="F73" s="64">
        <v>1800</v>
      </c>
      <c r="G73" s="58">
        <f>F73*D73</f>
        <v>630000</v>
      </c>
    </row>
    <row r="74" spans="1:7" ht="12" customHeight="1" x14ac:dyDescent="0.25">
      <c r="A74" s="81"/>
      <c r="B74" s="123" t="s">
        <v>109</v>
      </c>
      <c r="C74" s="56" t="s">
        <v>110</v>
      </c>
      <c r="D74" s="58">
        <v>1000</v>
      </c>
      <c r="E74" s="30" t="s">
        <v>68</v>
      </c>
      <c r="F74" s="64">
        <v>120</v>
      </c>
      <c r="G74" s="58">
        <f>F74*D74</f>
        <v>120000</v>
      </c>
    </row>
    <row r="75" spans="1:7" ht="12" customHeight="1" x14ac:dyDescent="0.25">
      <c r="A75" s="81"/>
      <c r="B75" s="123" t="s">
        <v>111</v>
      </c>
      <c r="C75" s="56" t="s">
        <v>34</v>
      </c>
      <c r="D75" s="58">
        <v>100</v>
      </c>
      <c r="E75" s="30" t="s">
        <v>77</v>
      </c>
      <c r="F75" s="64">
        <v>1600</v>
      </c>
      <c r="G75" s="58">
        <f>F75*D75</f>
        <v>160000</v>
      </c>
    </row>
    <row r="76" spans="1:7" ht="12.75" customHeight="1" x14ac:dyDescent="0.25">
      <c r="A76" s="81"/>
      <c r="B76" s="123" t="s">
        <v>112</v>
      </c>
      <c r="C76" s="56" t="s">
        <v>81</v>
      </c>
      <c r="D76" s="58">
        <v>5</v>
      </c>
      <c r="E76" s="30" t="s">
        <v>113</v>
      </c>
      <c r="F76" s="64">
        <v>270000</v>
      </c>
      <c r="G76" s="58">
        <f>+D76*F76</f>
        <v>1350000</v>
      </c>
    </row>
    <row r="77" spans="1:7" ht="12" customHeight="1" x14ac:dyDescent="0.25">
      <c r="A77" s="81"/>
      <c r="B77" s="123" t="s">
        <v>114</v>
      </c>
      <c r="C77" s="56" t="s">
        <v>81</v>
      </c>
      <c r="D77" s="58">
        <v>5</v>
      </c>
      <c r="E77" s="30" t="s">
        <v>113</v>
      </c>
      <c r="F77" s="64">
        <v>155000</v>
      </c>
      <c r="G77" s="58">
        <f>+D77*F77</f>
        <v>775000</v>
      </c>
    </row>
    <row r="78" spans="1:7" ht="12" customHeight="1" x14ac:dyDescent="0.25">
      <c r="A78" s="81"/>
      <c r="B78" s="65" t="s">
        <v>40</v>
      </c>
      <c r="C78" s="66"/>
      <c r="D78" s="66"/>
      <c r="E78" s="66"/>
      <c r="F78" s="67"/>
      <c r="G78" s="68">
        <f>SUM(G72:G77)</f>
        <v>3285000</v>
      </c>
    </row>
    <row r="79" spans="1:7" ht="12" customHeight="1" x14ac:dyDescent="0.25">
      <c r="A79" s="81"/>
      <c r="B79" s="84"/>
      <c r="C79" s="84"/>
      <c r="D79" s="84"/>
      <c r="E79" s="84"/>
      <c r="F79" s="85"/>
      <c r="G79" s="85"/>
    </row>
    <row r="80" spans="1:7" ht="12" customHeight="1" x14ac:dyDescent="0.25">
      <c r="A80" s="81"/>
      <c r="B80" s="86" t="s">
        <v>41</v>
      </c>
      <c r="C80" s="87"/>
      <c r="D80" s="87"/>
      <c r="E80" s="87"/>
      <c r="F80" s="87"/>
      <c r="G80" s="146">
        <f>G31+G36+G46+G68+G78</f>
        <v>11792757</v>
      </c>
    </row>
    <row r="81" spans="1:7" ht="12" customHeight="1" x14ac:dyDescent="0.25">
      <c r="A81" s="81"/>
      <c r="B81" s="88" t="s">
        <v>42</v>
      </c>
      <c r="C81" s="70"/>
      <c r="D81" s="70"/>
      <c r="E81" s="70"/>
      <c r="F81" s="70"/>
      <c r="G81" s="147">
        <f>G80*0.05</f>
        <v>589637.85</v>
      </c>
    </row>
    <row r="82" spans="1:7" ht="12" customHeight="1" x14ac:dyDescent="0.25">
      <c r="A82" s="81"/>
      <c r="B82" s="89" t="s">
        <v>43</v>
      </c>
      <c r="C82" s="69"/>
      <c r="D82" s="69"/>
      <c r="E82" s="69"/>
      <c r="F82" s="69"/>
      <c r="G82" s="148">
        <f>G81+G80</f>
        <v>12382394.85</v>
      </c>
    </row>
    <row r="83" spans="1:7" ht="12.75" customHeight="1" x14ac:dyDescent="0.25">
      <c r="A83" s="81"/>
      <c r="B83" s="88" t="s">
        <v>44</v>
      </c>
      <c r="C83" s="70"/>
      <c r="D83" s="70"/>
      <c r="E83" s="70"/>
      <c r="F83" s="70"/>
      <c r="G83" s="147">
        <f>G11</f>
        <v>15000000</v>
      </c>
    </row>
    <row r="84" spans="1:7" ht="12.75" customHeight="1" x14ac:dyDescent="0.25">
      <c r="A84" s="81"/>
      <c r="B84" s="90" t="s">
        <v>45</v>
      </c>
      <c r="C84" s="91"/>
      <c r="D84" s="91"/>
      <c r="E84" s="91"/>
      <c r="F84" s="91"/>
      <c r="G84" s="149">
        <f>G83-G82</f>
        <v>2617605.1500000004</v>
      </c>
    </row>
    <row r="85" spans="1:7" ht="15" customHeight="1" x14ac:dyDescent="0.25">
      <c r="A85" s="81"/>
      <c r="B85" s="82" t="s">
        <v>46</v>
      </c>
      <c r="C85" s="83"/>
      <c r="D85" s="83"/>
      <c r="E85" s="83"/>
      <c r="F85" s="83"/>
      <c r="G85" s="78"/>
    </row>
    <row r="86" spans="1:7" ht="12" customHeight="1" thickBot="1" x14ac:dyDescent="0.3">
      <c r="A86" s="81"/>
      <c r="B86" s="92"/>
      <c r="C86" s="83"/>
      <c r="D86" s="83"/>
      <c r="E86" s="83"/>
      <c r="F86" s="83"/>
      <c r="G86" s="78"/>
    </row>
    <row r="87" spans="1:7" ht="12" customHeight="1" x14ac:dyDescent="0.25">
      <c r="A87" s="81"/>
      <c r="B87" s="104" t="s">
        <v>47</v>
      </c>
      <c r="C87" s="105"/>
      <c r="D87" s="105"/>
      <c r="E87" s="105"/>
      <c r="F87" s="106"/>
      <c r="G87" s="78"/>
    </row>
    <row r="88" spans="1:7" ht="12" customHeight="1" x14ac:dyDescent="0.25">
      <c r="A88" s="81"/>
      <c r="B88" s="107" t="s">
        <v>48</v>
      </c>
      <c r="C88" s="80"/>
      <c r="D88" s="80"/>
      <c r="E88" s="80"/>
      <c r="F88" s="108"/>
      <c r="G88" s="78"/>
    </row>
    <row r="89" spans="1:7" ht="12" customHeight="1" x14ac:dyDescent="0.25">
      <c r="A89" s="81"/>
      <c r="B89" s="107" t="s">
        <v>49</v>
      </c>
      <c r="C89" s="80"/>
      <c r="D89" s="80"/>
      <c r="E89" s="80"/>
      <c r="F89" s="108"/>
      <c r="G89" s="78"/>
    </row>
    <row r="90" spans="1:7" ht="12" customHeight="1" x14ac:dyDescent="0.25">
      <c r="A90" s="81"/>
      <c r="B90" s="107" t="s">
        <v>50</v>
      </c>
      <c r="C90" s="80"/>
      <c r="D90" s="80"/>
      <c r="E90" s="80"/>
      <c r="F90" s="108"/>
      <c r="G90" s="78"/>
    </row>
    <row r="91" spans="1:7" ht="12" customHeight="1" x14ac:dyDescent="0.25">
      <c r="A91" s="81"/>
      <c r="B91" s="107" t="s">
        <v>51</v>
      </c>
      <c r="C91" s="80"/>
      <c r="D91" s="80"/>
      <c r="E91" s="80"/>
      <c r="F91" s="108"/>
      <c r="G91" s="78"/>
    </row>
    <row r="92" spans="1:7" ht="12" customHeight="1" x14ac:dyDescent="0.25">
      <c r="A92" s="81"/>
      <c r="B92" s="107" t="s">
        <v>52</v>
      </c>
      <c r="C92" s="80"/>
      <c r="D92" s="80"/>
      <c r="E92" s="80"/>
      <c r="F92" s="108"/>
      <c r="G92" s="78"/>
    </row>
    <row r="93" spans="1:7" ht="12" customHeight="1" x14ac:dyDescent="0.25">
      <c r="A93" s="81"/>
      <c r="B93" s="107" t="s">
        <v>120</v>
      </c>
      <c r="C93" s="80"/>
      <c r="D93" s="80"/>
      <c r="E93" s="80"/>
      <c r="F93" s="108"/>
      <c r="G93" s="78"/>
    </row>
    <row r="94" spans="1:7" ht="12" customHeight="1" x14ac:dyDescent="0.25">
      <c r="A94" s="81"/>
      <c r="B94" s="107" t="s">
        <v>121</v>
      </c>
      <c r="C94" s="80"/>
      <c r="D94" s="80"/>
      <c r="E94" s="80"/>
      <c r="F94" s="108"/>
      <c r="G94" s="78"/>
    </row>
    <row r="95" spans="1:7" ht="12" customHeight="1" x14ac:dyDescent="0.25">
      <c r="A95" s="81"/>
      <c r="B95" s="107" t="s">
        <v>136</v>
      </c>
      <c r="C95" s="80"/>
      <c r="D95" s="80"/>
      <c r="E95" s="80"/>
      <c r="F95" s="108"/>
      <c r="G95" s="78"/>
    </row>
    <row r="96" spans="1:7" ht="12.75" customHeight="1" thickBot="1" x14ac:dyDescent="0.3">
      <c r="A96" s="81"/>
      <c r="B96" s="109" t="s">
        <v>137</v>
      </c>
      <c r="C96" s="110"/>
      <c r="D96" s="110"/>
      <c r="E96" s="110"/>
      <c r="F96" s="111"/>
      <c r="G96" s="78"/>
    </row>
    <row r="97" spans="1:7" ht="12" customHeight="1" x14ac:dyDescent="0.25">
      <c r="A97" s="81"/>
      <c r="B97" s="102"/>
      <c r="C97" s="80"/>
      <c r="D97" s="80"/>
      <c r="E97" s="80"/>
      <c r="F97" s="80"/>
      <c r="G97" s="78"/>
    </row>
    <row r="98" spans="1:7" ht="12.75" customHeight="1" thickBot="1" x14ac:dyDescent="0.3">
      <c r="A98" s="81"/>
      <c r="B98" s="136" t="s">
        <v>53</v>
      </c>
      <c r="C98" s="137"/>
      <c r="D98" s="101"/>
      <c r="E98" s="72"/>
      <c r="F98" s="72"/>
      <c r="G98" s="78"/>
    </row>
    <row r="99" spans="1:7" ht="12" customHeight="1" x14ac:dyDescent="0.25">
      <c r="A99" s="71"/>
      <c r="B99" s="94" t="s">
        <v>39</v>
      </c>
      <c r="C99" s="73" t="s">
        <v>54</v>
      </c>
      <c r="D99" s="95" t="s">
        <v>55</v>
      </c>
      <c r="E99" s="72"/>
      <c r="F99" s="72"/>
      <c r="G99" s="78"/>
    </row>
    <row r="100" spans="1:7" ht="12" customHeight="1" x14ac:dyDescent="0.25">
      <c r="A100" s="81"/>
      <c r="B100" s="96" t="s">
        <v>56</v>
      </c>
      <c r="C100" s="74">
        <f>G31</f>
        <v>2650000</v>
      </c>
      <c r="D100" s="97">
        <f t="shared" ref="D100:D105" si="3">(C100/$C$106)</f>
        <v>0.21401352743972626</v>
      </c>
      <c r="E100" s="72"/>
      <c r="F100" s="72"/>
      <c r="G100" s="78"/>
    </row>
    <row r="101" spans="1:7" ht="12.75" customHeight="1" x14ac:dyDescent="0.25">
      <c r="A101" s="81"/>
      <c r="B101" s="96" t="s">
        <v>57</v>
      </c>
      <c r="C101" s="74">
        <f>G36</f>
        <v>180000</v>
      </c>
      <c r="D101" s="97">
        <f t="shared" si="3"/>
        <v>1.4536767901566312E-2</v>
      </c>
      <c r="E101" s="72"/>
      <c r="F101" s="72"/>
      <c r="G101" s="78"/>
    </row>
    <row r="102" spans="1:7" ht="15.6" customHeight="1" x14ac:dyDescent="0.25">
      <c r="A102" s="81"/>
      <c r="B102" s="96" t="s">
        <v>58</v>
      </c>
      <c r="C102" s="74">
        <f>G46</f>
        <v>615000</v>
      </c>
      <c r="D102" s="97">
        <f t="shared" si="3"/>
        <v>4.9667290330351568E-2</v>
      </c>
      <c r="E102" s="72"/>
      <c r="F102" s="72"/>
      <c r="G102" s="78"/>
    </row>
    <row r="103" spans="1:7" ht="11.25" customHeight="1" x14ac:dyDescent="0.25">
      <c r="B103" s="96" t="s">
        <v>30</v>
      </c>
      <c r="C103" s="74">
        <f>G68</f>
        <v>5062757</v>
      </c>
      <c r="D103" s="97">
        <f t="shared" si="3"/>
        <v>0.40886735250572309</v>
      </c>
      <c r="E103" s="72"/>
      <c r="F103" s="72"/>
      <c r="G103" s="78"/>
    </row>
    <row r="104" spans="1:7" ht="11.25" customHeight="1" x14ac:dyDescent="0.25">
      <c r="B104" s="96" t="s">
        <v>59</v>
      </c>
      <c r="C104" s="75">
        <f>G78</f>
        <v>3285000</v>
      </c>
      <c r="D104" s="97">
        <f t="shared" si="3"/>
        <v>0.26529601420358517</v>
      </c>
      <c r="E104" s="77"/>
      <c r="F104" s="77"/>
      <c r="G104" s="78"/>
    </row>
    <row r="105" spans="1:7" ht="11.25" customHeight="1" x14ac:dyDescent="0.25">
      <c r="B105" s="96" t="s">
        <v>60</v>
      </c>
      <c r="C105" s="75">
        <f>G81</f>
        <v>589637.85</v>
      </c>
      <c r="D105" s="97">
        <f t="shared" si="3"/>
        <v>4.7619047619047616E-2</v>
      </c>
      <c r="E105" s="77"/>
      <c r="F105" s="77"/>
      <c r="G105" s="78"/>
    </row>
    <row r="106" spans="1:7" ht="11.25" customHeight="1" thickBot="1" x14ac:dyDescent="0.3">
      <c r="B106" s="98" t="s">
        <v>61</v>
      </c>
      <c r="C106" s="99">
        <f>SUM(C100:C105)</f>
        <v>12382394.85</v>
      </c>
      <c r="D106" s="100">
        <f>SUM(D100:D105)</f>
        <v>1</v>
      </c>
      <c r="E106" s="77"/>
      <c r="F106" s="77"/>
      <c r="G106" s="78"/>
    </row>
    <row r="107" spans="1:7" ht="11.25" customHeight="1" x14ac:dyDescent="0.25">
      <c r="B107" s="92"/>
      <c r="C107" s="83"/>
      <c r="D107" s="83"/>
      <c r="E107" s="83"/>
      <c r="F107" s="83"/>
      <c r="G107" s="78"/>
    </row>
    <row r="108" spans="1:7" ht="11.25" customHeight="1" x14ac:dyDescent="0.25">
      <c r="B108" s="93"/>
      <c r="C108" s="83"/>
      <c r="D108" s="83"/>
      <c r="E108" s="83"/>
      <c r="F108" s="83"/>
      <c r="G108" s="78"/>
    </row>
    <row r="109" spans="1:7" ht="11.25" customHeight="1" thickBot="1" x14ac:dyDescent="0.3">
      <c r="B109" s="113"/>
      <c r="C109" s="114" t="s">
        <v>115</v>
      </c>
      <c r="D109" s="115"/>
      <c r="E109" s="116"/>
      <c r="F109" s="76"/>
      <c r="G109" s="78"/>
    </row>
    <row r="110" spans="1:7" ht="11.25" customHeight="1" x14ac:dyDescent="0.25">
      <c r="B110" s="117" t="s">
        <v>87</v>
      </c>
      <c r="C110" s="121">
        <v>8000</v>
      </c>
      <c r="D110" s="121">
        <v>12000</v>
      </c>
      <c r="E110" s="122">
        <v>16000</v>
      </c>
      <c r="F110" s="112"/>
      <c r="G110" s="79"/>
    </row>
    <row r="111" spans="1:7" ht="11.25" customHeight="1" thickBot="1" x14ac:dyDescent="0.3">
      <c r="B111" s="98" t="s">
        <v>88</v>
      </c>
      <c r="C111" s="99">
        <f>(G82/C110)</f>
        <v>1547.7993562499998</v>
      </c>
      <c r="D111" s="99">
        <f>(G82/D110)</f>
        <v>1031.8662374999999</v>
      </c>
      <c r="E111" s="118">
        <f>(G82/E110)</f>
        <v>773.89967812499992</v>
      </c>
      <c r="F111" s="112"/>
      <c r="G111" s="79"/>
    </row>
    <row r="112" spans="1:7" ht="11.25" customHeight="1" x14ac:dyDescent="0.25">
      <c r="B112" s="103" t="s">
        <v>62</v>
      </c>
      <c r="C112" s="80"/>
      <c r="D112" s="80"/>
      <c r="E112" s="80"/>
      <c r="F112" s="80"/>
      <c r="G112" s="80"/>
    </row>
  </sheetData>
  <mergeCells count="8">
    <mergeCell ref="B98:C9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14" scale="9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 Tunel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2022-06-17T12:06:53Z</cp:lastPrinted>
  <dcterms:created xsi:type="dcterms:W3CDTF">2020-11-27T12:49:26Z</dcterms:created>
  <dcterms:modified xsi:type="dcterms:W3CDTF">2022-06-17T12:06:56Z</dcterms:modified>
</cp:coreProperties>
</file>