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7470" windowHeight="2670"/>
  </bookViews>
  <sheets>
    <sheet name="Sandia bajo túnel" sheetId="1" r:id="rId1"/>
  </sheets>
  <definedNames>
    <definedName name="_xlnm.Print_Area" localSheetId="0">'Sandia bajo túnel'!$A$2:$G$116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68" i="1"/>
  <c r="G66" i="1"/>
  <c r="G62" i="1"/>
  <c r="F61" i="1"/>
  <c r="G61" i="1" s="1"/>
  <c r="G63" i="1"/>
  <c r="G64" i="1"/>
  <c r="G60" i="1"/>
  <c r="G57" i="1"/>
  <c r="F56" i="1"/>
  <c r="G56" i="1" s="1"/>
  <c r="G39" i="1"/>
  <c r="G40" i="1"/>
  <c r="G41" i="1"/>
  <c r="G42" i="1"/>
  <c r="G43" i="1"/>
  <c r="G38" i="1"/>
  <c r="G23" i="1" l="1"/>
  <c r="G82" i="1" l="1"/>
  <c r="G83" i="1"/>
  <c r="C105" i="1"/>
  <c r="C114" i="1"/>
  <c r="G55" i="1"/>
  <c r="G27" i="1"/>
  <c r="G22" i="1"/>
  <c r="G24" i="1"/>
  <c r="G25" i="1"/>
  <c r="G26" i="1"/>
  <c r="G28" i="1"/>
  <c r="G21" i="1"/>
  <c r="G9" i="1"/>
  <c r="G75" i="1" l="1"/>
  <c r="G72" i="1"/>
  <c r="G69" i="1"/>
  <c r="G67" i="1"/>
  <c r="G53" i="1" l="1"/>
  <c r="G44" i="1"/>
  <c r="C106" i="1" s="1"/>
  <c r="G29" i="1"/>
  <c r="C104" i="1" s="1"/>
  <c r="G81" i="1" l="1"/>
  <c r="G84" i="1" s="1"/>
  <c r="C108" i="1" s="1"/>
  <c r="G58" i="1"/>
  <c r="G52" i="1"/>
  <c r="G50" i="1"/>
  <c r="G12" i="1"/>
  <c r="G89" i="1" s="1"/>
  <c r="G78" i="1" l="1"/>
  <c r="G86" i="1" l="1"/>
  <c r="G87" i="1" s="1"/>
  <c r="C107" i="1"/>
  <c r="G88" i="1" l="1"/>
  <c r="C109" i="1"/>
  <c r="D115" i="1" l="1"/>
  <c r="C115" i="1"/>
  <c r="E115" i="1"/>
  <c r="C110" i="1"/>
  <c r="G90" i="1"/>
  <c r="D107" i="1" l="1"/>
  <c r="D104" i="1"/>
  <c r="D108" i="1"/>
  <c r="D106" i="1"/>
  <c r="D109" i="1"/>
  <c r="D110" i="1" l="1"/>
</calcChain>
</file>

<file path=xl/sharedStrings.xml><?xml version="1.0" encoding="utf-8"?>
<sst xmlns="http://schemas.openxmlformats.org/spreadsheetml/2006/main" count="227" uniqueCount="158">
  <si>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</si>
  <si>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</si>
  <si>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</si>
  <si>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</si>
  <si>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</si>
  <si>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</si>
  <si>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</si>
  <si>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</si>
  <si>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</si>
  <si>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</si>
  <si>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</si>
  <si>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</si>
  <si>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</si>
  <si>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</si>
  <si>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</si>
  <si>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</si>
  <si>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</si>
  <si>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</si>
  <si>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</si>
  <si>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</si>
  <si>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</si>
  <si>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</si>
  <si>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</si>
  <si>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</si>
  <si>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</si>
  <si>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</si>
  <si>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</si>
  <si>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</si>
  <si>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</si>
  <si>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Octubre-Noviembre</t>
  </si>
  <si>
    <t>INSUMOS</t>
  </si>
  <si>
    <t>Insumos</t>
  </si>
  <si>
    <t>Unidad (Kg/l/u)</t>
  </si>
  <si>
    <t>Cantidad (Kg/l/u)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</si>
  <si>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</si>
  <si>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</si>
  <si>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</si>
  <si>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</si>
  <si>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</si>
  <si>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</si>
  <si>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</si>
  <si>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</si>
  <si>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</si>
  <si>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</si>
  <si>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</si>
  <si>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</si>
  <si>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</si>
  <si>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</si>
  <si>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</si>
  <si>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</si>
  <si>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</si>
  <si>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</si>
  <si>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</si>
  <si>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</si>
  <si>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</si>
  <si>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</si>
  <si>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</si>
  <si>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</si>
  <si>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</si>
  <si>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</si>
  <si>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</si>
  <si>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</si>
  <si>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</si>
  <si>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</si>
  <si>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</si>
  <si>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DELTA-CATIRA- SANDY</t>
  </si>
  <si>
    <t>Doñihue</t>
  </si>
  <si>
    <t>PRECIO ESPERADO ($/unid)</t>
  </si>
  <si>
    <t>Mercado Interno</t>
  </si>
  <si>
    <t>Sept-Octubre</t>
  </si>
  <si>
    <t>Plantacion</t>
  </si>
  <si>
    <t>Instalar Riego</t>
  </si>
  <si>
    <t>Aplic Insecticidas y Fungic</t>
  </si>
  <si>
    <t>Desmalezar a mano</t>
  </si>
  <si>
    <t>Noviembre</t>
  </si>
  <si>
    <t>Septiembre a Febrero</t>
  </si>
  <si>
    <t>Cosecha</t>
  </si>
  <si>
    <t>Diciembre a Febrero</t>
  </si>
  <si>
    <t>Rastra discos</t>
  </si>
  <si>
    <t>Aradio vertederas</t>
  </si>
  <si>
    <t>2 Rastrajes con discos</t>
  </si>
  <si>
    <t>Colocar mulch y cintas</t>
  </si>
  <si>
    <t>Pasar cultivadora</t>
  </si>
  <si>
    <t>Agosto</t>
  </si>
  <si>
    <t>Septiembre</t>
  </si>
  <si>
    <t>Octubre a Febrero</t>
  </si>
  <si>
    <t xml:space="preserve">PLANTAS </t>
  </si>
  <si>
    <t>Plantas Injertadas</t>
  </si>
  <si>
    <t>Unid</t>
  </si>
  <si>
    <t>Ultrasol</t>
  </si>
  <si>
    <t>Nitrato de Potasio</t>
  </si>
  <si>
    <t>Novviembre a Febrero</t>
  </si>
  <si>
    <t>Nitrato de Calcio</t>
  </si>
  <si>
    <t>Noviembre a Febrero</t>
  </si>
  <si>
    <t>Noviembre a Enero</t>
  </si>
  <si>
    <t>Kelpac</t>
  </si>
  <si>
    <t>RENDIMIENTO (Unid/Há.)</t>
  </si>
  <si>
    <t>Aplicar agroquimicos ( 6 aplic)</t>
  </si>
  <si>
    <t>Gladiador</t>
  </si>
  <si>
    <t>FUNGICIDAS</t>
  </si>
  <si>
    <t>Rutyl</t>
  </si>
  <si>
    <t>Abamite</t>
  </si>
  <si>
    <t>Octubre a Diciembre</t>
  </si>
  <si>
    <t>Bravo 720</t>
  </si>
  <si>
    <t>Fosfimax 40-20</t>
  </si>
  <si>
    <t>Octubre a Noviembre</t>
  </si>
  <si>
    <t>OTROS INSUMOS</t>
  </si>
  <si>
    <t>Plastico mulch</t>
  </si>
  <si>
    <t>Lay Flat</t>
  </si>
  <si>
    <t>Conectores a cintas</t>
  </si>
  <si>
    <t>Cinta para riego</t>
  </si>
  <si>
    <t>Tee de PVC  4"</t>
  </si>
  <si>
    <t>Llave de paso 4"</t>
  </si>
  <si>
    <t>Rollo 1000 mts</t>
  </si>
  <si>
    <t>Septiembre a Octubre</t>
  </si>
  <si>
    <t>mt</t>
  </si>
  <si>
    <t>Un</t>
  </si>
  <si>
    <t>Sandias c/ mulch y riego tecnif.</t>
  </si>
  <si>
    <t>Rollo 100 mts</t>
  </si>
  <si>
    <t>Arreglo de guías</t>
  </si>
  <si>
    <t>Diciembre</t>
  </si>
  <si>
    <t>Metalaxil MZ-58 WP</t>
  </si>
  <si>
    <t>Noviembre - Diciembre</t>
  </si>
  <si>
    <t>Amistar Top</t>
  </si>
  <si>
    <t>lt</t>
  </si>
  <si>
    <t>Septiembre - Diciembre</t>
  </si>
  <si>
    <t xml:space="preserve">actara </t>
  </si>
  <si>
    <t>Octubre</t>
  </si>
  <si>
    <t xml:space="preserve">ciromas 75% WP
</t>
  </si>
  <si>
    <t xml:space="preserve"> lt </t>
  </si>
  <si>
    <t>Septiembre - Noviembre</t>
  </si>
  <si>
    <t xml:space="preserve">karate zeon </t>
  </si>
  <si>
    <t xml:space="preserve"> </t>
  </si>
  <si>
    <t>Muriato de potasio</t>
  </si>
  <si>
    <t xml:space="preserve"> Kg </t>
  </si>
  <si>
    <t>Rendimiento (unidades/hà)</t>
  </si>
  <si>
    <t>Costo unitario ($/unidad) (*)</t>
  </si>
  <si>
    <t>Diciembre - Febrero</t>
  </si>
  <si>
    <t>Helada, sequia, lluvia</t>
  </si>
  <si>
    <t xml:space="preserve">Traslados  </t>
  </si>
  <si>
    <t>Otros gastos de venta</t>
  </si>
  <si>
    <t>global</t>
  </si>
  <si>
    <t>Colmenas</t>
  </si>
  <si>
    <t>c/u</t>
  </si>
  <si>
    <t>Septiembre - Octubre</t>
  </si>
  <si>
    <t xml:space="preserve">Agosto   </t>
  </si>
  <si>
    <t>7. Densidad de plantacion 3 m x 0,8 m,</t>
  </si>
  <si>
    <t xml:space="preserve">Riegos  </t>
  </si>
  <si>
    <t>Instalación y retiro de microtunel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</si>
  <si>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</si>
  <si>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</si>
  <si>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1.855</t>
  </si>
  <si>
    <t>3. Precio ponderado $1.855, maximo $2.700, minimo $1.200, en feria Mayorista en Dicembre (Odepa 2022)</t>
  </si>
  <si>
    <t>Basfoliar Algae SL</t>
  </si>
  <si>
    <t xml:space="preserve"> Lt </t>
  </si>
  <si>
    <t>Aliette 80 WG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</si>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</sst>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.0"/>
    <numFmt numFmtId="168" formatCode="#,##0_ ;\-#,##0\ 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name val="MS Sans Serif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5" fillId="0" borderId="21"/>
    <xf numFmtId="41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92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2" fillId="3" borderId="54" xfId="0" applyNumberFormat="1" applyFont="1" applyFill="1" applyBorder="1" applyAlignment="1">
      <alignment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vertical="center"/>
    </xf>
    <xf numFmtId="3" fontId="2" fillId="3" borderId="55" xfId="0" applyNumberFormat="1" applyFont="1" applyFill="1" applyBorder="1" applyAlignment="1">
      <alignment vertical="center"/>
    </xf>
    <xf numFmtId="49" fontId="3" fillId="2" borderId="58" xfId="0" applyNumberFormat="1" applyFont="1" applyFill="1" applyBorder="1" applyAlignment="1"/>
    <xf numFmtId="0" fontId="1" fillId="2" borderId="58" xfId="0" applyFont="1" applyFill="1" applyBorder="1" applyAlignment="1">
      <alignment horizontal="center"/>
    </xf>
    <xf numFmtId="3" fontId="1" fillId="2" borderId="58" xfId="0" applyNumberFormat="1" applyFont="1" applyFill="1" applyBorder="1" applyAlignment="1"/>
    <xf numFmtId="49" fontId="1" fillId="2" borderId="57" xfId="0" applyNumberFormat="1" applyFont="1" applyFill="1" applyBorder="1" applyAlignment="1"/>
    <xf numFmtId="49" fontId="1" fillId="2" borderId="57" xfId="0" applyNumberFormat="1" applyFont="1" applyFill="1" applyBorder="1" applyAlignment="1">
      <alignment horizontal="center"/>
    </xf>
    <xf numFmtId="3" fontId="1" fillId="2" borderId="57" xfId="0" applyNumberFormat="1" applyFont="1" applyFill="1" applyBorder="1" applyAlignment="1"/>
    <xf numFmtId="49" fontId="3" fillId="2" borderId="57" xfId="0" applyNumberFormat="1" applyFont="1" applyFill="1" applyBorder="1" applyAlignment="1"/>
    <xf numFmtId="0" fontId="1" fillId="2" borderId="57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4" fillId="0" borderId="0" xfId="0" applyNumberFormat="1" applyFont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8" xfId="0" applyNumberFormat="1" applyFont="1" applyFill="1" applyBorder="1" applyAlignment="1">
      <alignment wrapText="1"/>
    </xf>
    <xf numFmtId="49" fontId="1" fillId="2" borderId="58" xfId="0" applyNumberFormat="1" applyFont="1" applyFill="1" applyBorder="1" applyAlignment="1">
      <alignment horizontal="center"/>
    </xf>
    <xf numFmtId="49" fontId="1" fillId="2" borderId="58" xfId="0" applyNumberFormat="1" applyFont="1" applyFill="1" applyBorder="1" applyAlignment="1">
      <alignment horizontal="center" wrapText="1"/>
    </xf>
    <xf numFmtId="49" fontId="1" fillId="2" borderId="64" xfId="0" applyNumberFormat="1" applyFont="1" applyFill="1" applyBorder="1" applyAlignment="1">
      <alignment horizontal="right" vertical="center" wrapText="1"/>
    </xf>
    <xf numFmtId="49" fontId="1" fillId="2" borderId="57" xfId="0" applyNumberFormat="1" applyFont="1" applyFill="1" applyBorder="1" applyAlignment="1">
      <alignment horizontal="right" vertical="center" wrapText="1"/>
    </xf>
    <xf numFmtId="3" fontId="1" fillId="2" borderId="66" xfId="0" applyNumberFormat="1" applyFont="1" applyFill="1" applyBorder="1" applyAlignment="1"/>
    <xf numFmtId="49" fontId="1" fillId="2" borderId="57" xfId="0" applyNumberFormat="1" applyFont="1" applyFill="1" applyBorder="1" applyAlignment="1">
      <alignment wrapText="1"/>
    </xf>
    <xf numFmtId="49" fontId="1" fillId="2" borderId="57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57" xfId="0" applyNumberFormat="1" applyFont="1" applyFill="1" applyBorder="1" applyAlignment="1">
      <alignment horizontal="center"/>
    </xf>
    <xf numFmtId="3" fontId="1" fillId="2" borderId="58" xfId="0" applyNumberFormat="1" applyFont="1" applyFill="1" applyBorder="1" applyAlignment="1">
      <alignment horizontal="center"/>
    </xf>
    <xf numFmtId="3" fontId="1" fillId="2" borderId="57" xfId="0" applyNumberFormat="1" applyFont="1" applyFill="1" applyBorder="1" applyAlignment="1">
      <alignment horizontal="center"/>
    </xf>
    <xf numFmtId="41" fontId="1" fillId="2" borderId="57" xfId="2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/>
    </xf>
    <xf numFmtId="17" fontId="9" fillId="11" borderId="62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65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/>
    <xf numFmtId="0" fontId="1" fillId="0" borderId="21" xfId="0" applyNumberFormat="1" applyFont="1" applyBorder="1" applyAlignment="1"/>
    <xf numFmtId="49" fontId="8" fillId="3" borderId="56" xfId="0" applyNumberFormat="1" applyFont="1" applyFill="1" applyBorder="1" applyAlignment="1">
      <alignment horizontal="center" vertical="center" wrapText="1"/>
    </xf>
    <xf numFmtId="0" fontId="11" fillId="0" borderId="57" xfId="1" applyNumberFormat="1" applyFont="1" applyFill="1" applyBorder="1" applyAlignment="1" applyProtection="1">
      <alignment horizontal="left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vertical="center"/>
    </xf>
    <xf numFmtId="0" fontId="1" fillId="2" borderId="24" xfId="0" applyFont="1" applyFill="1" applyBorder="1" applyAlignment="1"/>
    <xf numFmtId="0" fontId="1" fillId="2" borderId="24" xfId="0" applyFont="1" applyFill="1" applyBorder="1" applyAlignment="1">
      <alignment horizontal="center"/>
    </xf>
    <xf numFmtId="3" fontId="1" fillId="2" borderId="24" xfId="0" applyNumberFormat="1" applyFont="1" applyFill="1" applyBorder="1" applyAlignment="1"/>
    <xf numFmtId="49" fontId="8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0" fontId="8" fillId="5" borderId="26" xfId="0" applyFont="1" applyFill="1" applyBorder="1" applyAlignment="1">
      <alignment horizontal="center" vertical="center"/>
    </xf>
    <xf numFmtId="164" fontId="8" fillId="5" borderId="27" xfId="0" applyNumberFormat="1" applyFont="1" applyFill="1" applyBorder="1" applyAlignment="1">
      <alignment vertical="center"/>
    </xf>
    <xf numFmtId="49" fontId="8" fillId="3" borderId="28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164" fontId="8" fillId="3" borderId="29" xfId="0" applyNumberFormat="1" applyFont="1" applyFill="1" applyBorder="1" applyAlignment="1">
      <alignment vertical="center"/>
    </xf>
    <xf numFmtId="49" fontId="8" fillId="5" borderId="28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5" borderId="15" xfId="0" applyFont="1" applyFill="1" applyBorder="1" applyAlignment="1">
      <alignment horizontal="center" vertical="center"/>
    </xf>
    <xf numFmtId="164" fontId="8" fillId="5" borderId="29" xfId="0" applyNumberFormat="1" applyFont="1" applyFill="1" applyBorder="1" applyAlignment="1">
      <alignment vertical="center"/>
    </xf>
    <xf numFmtId="49" fontId="8" fillId="5" borderId="30" xfId="0" applyNumberFormat="1" applyFont="1" applyFill="1" applyBorder="1" applyAlignment="1">
      <alignment vertical="center"/>
    </xf>
    <xf numFmtId="0" fontId="8" fillId="5" borderId="31" xfId="0" applyFont="1" applyFill="1" applyBorder="1" applyAlignment="1">
      <alignment vertical="center"/>
    </xf>
    <xf numFmtId="0" fontId="8" fillId="5" borderId="31" xfId="0" applyFont="1" applyFill="1" applyBorder="1" applyAlignment="1">
      <alignment horizontal="center" vertical="center"/>
    </xf>
    <xf numFmtId="164" fontId="8" fillId="6" borderId="32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21" xfId="0" applyFont="1" applyFill="1" applyBorder="1" applyAlignment="1">
      <alignment horizontal="center"/>
    </xf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49" xfId="0" applyFont="1" applyFill="1" applyBorder="1" applyAlignment="1">
      <alignment horizontal="center"/>
    </xf>
    <xf numFmtId="0" fontId="1" fillId="2" borderId="50" xfId="0" applyFont="1" applyFill="1" applyBorder="1" applyAlignment="1"/>
    <xf numFmtId="0" fontId="1" fillId="9" borderId="42" xfId="0" applyFont="1" applyFill="1" applyBorder="1" applyAlignment="1">
      <alignment horizontal="center"/>
    </xf>
    <xf numFmtId="0" fontId="1" fillId="7" borderId="21" xfId="0" applyFont="1" applyFill="1" applyBorder="1" applyAlignment="1"/>
    <xf numFmtId="49" fontId="3" fillId="8" borderId="33" xfId="0" applyNumberFormat="1" applyFont="1" applyFill="1" applyBorder="1" applyAlignment="1">
      <alignment vertical="center"/>
    </xf>
    <xf numFmtId="49" fontId="3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49" fontId="3" fillId="8" borderId="37" xfId="0" applyNumberFormat="1" applyFont="1" applyFill="1" applyBorder="1" applyAlignment="1">
      <alignment vertical="center"/>
    </xf>
    <xf numFmtId="165" fontId="3" fillId="8" borderId="38" xfId="0" applyNumberFormat="1" applyFont="1" applyFill="1" applyBorder="1" applyAlignment="1">
      <alignment vertical="center"/>
    </xf>
    <xf numFmtId="9" fontId="3" fillId="8" borderId="3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/>
    <xf numFmtId="0" fontId="8" fillId="9" borderId="20" xfId="0" applyFont="1" applyFill="1" applyBorder="1" applyAlignment="1">
      <alignment vertical="center"/>
    </xf>
    <xf numFmtId="49" fontId="13" fillId="9" borderId="21" xfId="0" applyNumberFormat="1" applyFont="1" applyFill="1" applyBorder="1" applyAlignment="1">
      <alignment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51" xfId="0" applyFont="1" applyFill="1" applyBorder="1" applyAlignment="1">
      <alignment vertical="center"/>
    </xf>
    <xf numFmtId="0" fontId="8" fillId="7" borderId="20" xfId="0" applyFont="1" applyFill="1" applyBorder="1" applyAlignment="1">
      <alignment vertical="center"/>
    </xf>
    <xf numFmtId="49" fontId="3" fillId="10" borderId="52" xfId="0" applyNumberFormat="1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49" fontId="3" fillId="10" borderId="37" xfId="0" applyNumberFormat="1" applyFont="1" applyFill="1" applyBorder="1" applyAlignment="1">
      <alignment vertical="center"/>
    </xf>
    <xf numFmtId="165" fontId="3" fillId="10" borderId="38" xfId="0" applyNumberFormat="1" applyFont="1" applyFill="1" applyBorder="1" applyAlignment="1">
      <alignment vertical="center"/>
    </xf>
    <xf numFmtId="165" fontId="3" fillId="10" borderId="38" xfId="0" applyNumberFormat="1" applyFont="1" applyFill="1" applyBorder="1" applyAlignment="1">
      <alignment horizontal="center" vertical="center"/>
    </xf>
    <xf numFmtId="165" fontId="3" fillId="10" borderId="39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41" fontId="3" fillId="10" borderId="53" xfId="2" applyFont="1" applyFill="1" applyBorder="1" applyAlignment="1">
      <alignment vertical="center"/>
    </xf>
    <xf numFmtId="41" fontId="3" fillId="10" borderId="53" xfId="2" applyFont="1" applyFill="1" applyBorder="1" applyAlignment="1">
      <alignment horizontal="center" vertical="center"/>
    </xf>
    <xf numFmtId="49" fontId="1" fillId="12" borderId="21" xfId="0" applyNumberFormat="1" applyFont="1" applyFill="1" applyBorder="1" applyAlignment="1">
      <alignment vertical="center"/>
    </xf>
    <xf numFmtId="0" fontId="1" fillId="12" borderId="21" xfId="0" applyFont="1" applyFill="1" applyBorder="1" applyAlignment="1"/>
    <xf numFmtId="0" fontId="1" fillId="12" borderId="21" xfId="0" applyFont="1" applyFill="1" applyBorder="1" applyAlignment="1">
      <alignment horizontal="center" vertical="center" wrapText="1"/>
    </xf>
    <xf numFmtId="3" fontId="15" fillId="0" borderId="67" xfId="0" applyNumberFormat="1" applyFont="1" applyBorder="1" applyAlignment="1"/>
    <xf numFmtId="0" fontId="4" fillId="0" borderId="68" xfId="0" applyFont="1" applyBorder="1" applyAlignment="1"/>
    <xf numFmtId="166" fontId="4" fillId="0" borderId="67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3" fontId="15" fillId="0" borderId="67" xfId="0" applyNumberFormat="1" applyFont="1" applyBorder="1" applyAlignment="1">
      <alignment horizontal="right"/>
    </xf>
    <xf numFmtId="3" fontId="4" fillId="0" borderId="67" xfId="0" applyNumberFormat="1" applyFont="1" applyBorder="1" applyAlignment="1">
      <alignment horizontal="center"/>
    </xf>
    <xf numFmtId="0" fontId="4" fillId="0" borderId="57" xfId="0" applyFont="1" applyBorder="1" applyAlignment="1">
      <alignment wrapText="1"/>
    </xf>
    <xf numFmtId="43" fontId="4" fillId="0" borderId="57" xfId="3" applyFont="1" applyFill="1" applyBorder="1" applyAlignment="1">
      <alignment horizontal="center"/>
    </xf>
    <xf numFmtId="3" fontId="4" fillId="0" borderId="57" xfId="3" applyNumberFormat="1" applyFont="1" applyFill="1" applyBorder="1" applyAlignment="1">
      <alignment horizontal="center"/>
    </xf>
    <xf numFmtId="0" fontId="9" fillId="0" borderId="57" xfId="0" applyFont="1" applyBorder="1" applyAlignment="1">
      <alignment horizontal="center"/>
    </xf>
    <xf numFmtId="3" fontId="9" fillId="0" borderId="57" xfId="4" applyNumberFormat="1" applyFont="1" applyBorder="1" applyAlignment="1"/>
    <xf numFmtId="0" fontId="4" fillId="0" borderId="57" xfId="0" applyFont="1" applyBorder="1" applyAlignment="1"/>
    <xf numFmtId="168" fontId="4" fillId="0" borderId="57" xfId="4" applyNumberFormat="1" applyFont="1" applyFill="1" applyBorder="1" applyAlignment="1">
      <alignment horizontal="right"/>
    </xf>
    <xf numFmtId="0" fontId="9" fillId="0" borderId="57" xfId="0" applyFont="1" applyBorder="1" applyAlignment="1">
      <alignment horizontal="center" wrapText="1"/>
    </xf>
    <xf numFmtId="49" fontId="13" fillId="9" borderId="40" xfId="0" applyNumberFormat="1" applyFont="1" applyFill="1" applyBorder="1" applyAlignment="1">
      <alignment vertical="center"/>
    </xf>
    <xf numFmtId="0" fontId="3" fillId="9" borderId="41" xfId="0" applyFont="1" applyFill="1" applyBorder="1" applyAlignment="1">
      <alignment vertical="center"/>
    </xf>
    <xf numFmtId="49" fontId="1" fillId="2" borderId="60" xfId="0" applyNumberFormat="1" applyFont="1" applyFill="1" applyBorder="1" applyAlignment="1">
      <alignment horizontal="center" vertical="center" wrapText="1"/>
    </xf>
    <xf numFmtId="49" fontId="1" fillId="2" borderId="63" xfId="0" applyNumberFormat="1" applyFont="1" applyFill="1" applyBorder="1" applyAlignment="1">
      <alignment horizontal="center" vertical="center" wrapText="1"/>
    </xf>
    <xf numFmtId="49" fontId="1" fillId="2" borderId="6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5">
    <cellStyle name="Millares" xfId="3" builtinId="3"/>
    <cellStyle name="Millares [0]" xfId="2" builtinId="6"/>
    <cellStyle name="Moneda" xfId="4" builtinId="4"/>
    <cellStyle name="Normal" xfId="0" builtinId="0"/>
    <cellStyle name="Normal_Hoja1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6</xdr:col>
      <xdr:colOff>821489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5250"/>
          <a:ext cx="6031664" cy="1270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6"/>
  <sheetViews>
    <sheetView showGridLines="0" tabSelected="1" zoomScale="110" zoomScaleNormal="110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50" customWidth="1"/>
    <col min="2" max="2" width="21.42578125" style="50" customWidth="1"/>
    <col min="3" max="3" width="21.85546875" style="50" customWidth="1"/>
    <col min="4" max="4" width="9.42578125" style="162" customWidth="1"/>
    <col min="5" max="5" width="14.42578125" style="50" customWidth="1"/>
    <col min="6" max="6" width="11" style="50" customWidth="1"/>
    <col min="7" max="7" width="13.7109375" style="50" bestFit="1" customWidth="1"/>
    <col min="8" max="255" width="10.85546875" style="50" customWidth="1"/>
    <col min="256" max="16384" width="10.85546875" style="51"/>
  </cols>
  <sheetData>
    <row r="1" spans="1:7" ht="15" customHeight="1" x14ac:dyDescent="0.25">
      <c r="A1" s="48"/>
      <c r="B1" s="48"/>
      <c r="C1" s="48"/>
      <c r="D1" s="49"/>
      <c r="E1" s="48"/>
      <c r="F1" s="48"/>
      <c r="G1" s="48"/>
    </row>
    <row r="2" spans="1:7" ht="15" customHeight="1" x14ac:dyDescent="0.25">
      <c r="A2" s="48"/>
      <c r="B2" s="48"/>
      <c r="C2" s="48"/>
      <c r="D2" s="49"/>
      <c r="E2" s="48"/>
      <c r="F2" s="48"/>
      <c r="G2" s="48"/>
    </row>
    <row r="3" spans="1:7" ht="15" customHeight="1" x14ac:dyDescent="0.25">
      <c r="A3" s="48"/>
      <c r="B3" s="48"/>
      <c r="C3" s="48"/>
      <c r="D3" s="49"/>
      <c r="E3" s="48"/>
      <c r="F3" s="48"/>
      <c r="G3" s="48"/>
    </row>
    <row r="4" spans="1:7" ht="15" customHeight="1" x14ac:dyDescent="0.25">
      <c r="A4" s="48"/>
      <c r="B4" s="48"/>
      <c r="C4" s="48"/>
      <c r="D4" s="49"/>
      <c r="E4" s="48"/>
      <c r="F4" s="48"/>
      <c r="G4" s="48"/>
    </row>
    <row r="5" spans="1:7" ht="15" customHeight="1" x14ac:dyDescent="0.25">
      <c r="A5" s="48"/>
      <c r="B5" s="48"/>
      <c r="C5" s="48"/>
      <c r="D5" s="49"/>
      <c r="E5" s="48"/>
      <c r="F5" s="48"/>
      <c r="G5" s="48"/>
    </row>
    <row r="6" spans="1:7" ht="15" customHeight="1" x14ac:dyDescent="0.25">
      <c r="A6" s="48"/>
      <c r="B6" s="48"/>
      <c r="C6" s="48"/>
      <c r="D6" s="49"/>
      <c r="E6" s="48"/>
      <c r="F6" s="48"/>
      <c r="G6" s="48"/>
    </row>
    <row r="7" spans="1:7" ht="15" customHeight="1" x14ac:dyDescent="0.25">
      <c r="A7" s="48"/>
      <c r="B7" s="48"/>
      <c r="C7" s="48"/>
      <c r="D7" s="49"/>
      <c r="E7" s="48"/>
      <c r="F7" s="48"/>
      <c r="G7" s="48"/>
    </row>
    <row r="8" spans="1:7" ht="15" customHeight="1" x14ac:dyDescent="0.25">
      <c r="A8" s="48"/>
      <c r="B8" s="52"/>
      <c r="C8" s="53"/>
      <c r="D8" s="49"/>
      <c r="E8" s="53"/>
      <c r="F8" s="53"/>
      <c r="G8" s="53"/>
    </row>
    <row r="9" spans="1:7" ht="12" customHeight="1" x14ac:dyDescent="0.25">
      <c r="A9" s="54"/>
      <c r="B9" s="55" t="s">
        <v>0</v>
      </c>
      <c r="C9" s="46" t="s">
        <v>117</v>
      </c>
      <c r="D9" s="56"/>
      <c r="E9" s="188" t="s">
        <v>96</v>
      </c>
      <c r="F9" s="189"/>
      <c r="G9" s="12">
        <f>4000*2.5</f>
        <v>10000</v>
      </c>
    </row>
    <row r="10" spans="1:7" ht="12.75" x14ac:dyDescent="0.25">
      <c r="A10" s="54"/>
      <c r="B10" s="1" t="s">
        <v>1</v>
      </c>
      <c r="C10" s="30" t="s">
        <v>65</v>
      </c>
      <c r="D10" s="56"/>
      <c r="E10" s="185" t="s">
        <v>2</v>
      </c>
      <c r="F10" s="187"/>
      <c r="G10" s="34" t="s">
        <v>120</v>
      </c>
    </row>
    <row r="11" spans="1:7" ht="12.75" x14ac:dyDescent="0.25">
      <c r="A11" s="54"/>
      <c r="B11" s="1" t="s">
        <v>3</v>
      </c>
      <c r="C11" s="30" t="s">
        <v>4</v>
      </c>
      <c r="D11" s="56"/>
      <c r="E11" s="185" t="s">
        <v>67</v>
      </c>
      <c r="F11" s="186"/>
      <c r="G11" s="35" t="s">
        <v>151</v>
      </c>
    </row>
    <row r="12" spans="1:7" ht="11.25" customHeight="1" x14ac:dyDescent="0.25">
      <c r="A12" s="54"/>
      <c r="B12" s="1" t="s">
        <v>5</v>
      </c>
      <c r="C12" s="30" t="s">
        <v>6</v>
      </c>
      <c r="D12" s="56"/>
      <c r="E12" s="185" t="s">
        <v>7</v>
      </c>
      <c r="F12" s="186"/>
      <c r="G12" s="45">
        <f>(G9*G11)</f>
        <v>18550000</v>
      </c>
    </row>
    <row r="13" spans="1:7" ht="11.25" customHeight="1" x14ac:dyDescent="0.25">
      <c r="A13" s="54"/>
      <c r="B13" s="1" t="s">
        <v>8</v>
      </c>
      <c r="C13" s="30" t="s">
        <v>66</v>
      </c>
      <c r="D13" s="56"/>
      <c r="E13" s="185" t="s">
        <v>9</v>
      </c>
      <c r="F13" s="186"/>
      <c r="G13" s="35" t="s">
        <v>68</v>
      </c>
    </row>
    <row r="14" spans="1:7" ht="13.5" customHeight="1" x14ac:dyDescent="0.25">
      <c r="A14" s="54"/>
      <c r="B14" s="1" t="s">
        <v>10</v>
      </c>
      <c r="C14" s="30" t="s">
        <v>157</v>
      </c>
      <c r="D14" s="56"/>
      <c r="E14" s="185" t="s">
        <v>11</v>
      </c>
      <c r="F14" s="186"/>
      <c r="G14" s="35" t="s">
        <v>137</v>
      </c>
    </row>
    <row r="15" spans="1:7" ht="13.5" customHeight="1" x14ac:dyDescent="0.25">
      <c r="A15" s="54"/>
      <c r="B15" s="1" t="s">
        <v>12</v>
      </c>
      <c r="C15" s="57" t="s">
        <v>156</v>
      </c>
      <c r="D15" s="56"/>
      <c r="E15" s="185" t="s">
        <v>13</v>
      </c>
      <c r="F15" s="186"/>
      <c r="G15" s="35" t="s">
        <v>138</v>
      </c>
    </row>
    <row r="16" spans="1:7" ht="12" customHeight="1" x14ac:dyDescent="0.25">
      <c r="A16" s="48"/>
      <c r="B16" s="58"/>
      <c r="C16" s="59"/>
      <c r="D16" s="60"/>
      <c r="E16" s="61"/>
      <c r="F16" s="61"/>
      <c r="G16" s="62"/>
    </row>
    <row r="17" spans="1:7" ht="12" customHeight="1" x14ac:dyDescent="0.25">
      <c r="A17" s="63"/>
      <c r="B17" s="190" t="s">
        <v>14</v>
      </c>
      <c r="C17" s="191"/>
      <c r="D17" s="191"/>
      <c r="E17" s="191"/>
      <c r="F17" s="191"/>
      <c r="G17" s="191"/>
    </row>
    <row r="18" spans="1:7" ht="12" customHeight="1" x14ac:dyDescent="0.25">
      <c r="A18" s="48"/>
      <c r="B18" s="64"/>
      <c r="C18" s="65"/>
      <c r="D18" s="66"/>
      <c r="E18" s="65"/>
      <c r="F18" s="67"/>
      <c r="G18" s="67"/>
    </row>
    <row r="19" spans="1:7" ht="12" customHeight="1" x14ac:dyDescent="0.25">
      <c r="A19" s="54"/>
      <c r="B19" s="68" t="s">
        <v>15</v>
      </c>
      <c r="C19" s="69"/>
      <c r="D19" s="70"/>
      <c r="E19" s="71"/>
      <c r="F19" s="71"/>
      <c r="G19" s="71"/>
    </row>
    <row r="20" spans="1:7" ht="24" customHeight="1" x14ac:dyDescent="0.25">
      <c r="A20" s="63"/>
      <c r="B20" s="72" t="s">
        <v>16</v>
      </c>
      <c r="C20" s="72" t="s">
        <v>17</v>
      </c>
      <c r="D20" s="72" t="s">
        <v>18</v>
      </c>
      <c r="E20" s="72" t="s">
        <v>19</v>
      </c>
      <c r="F20" s="72" t="s">
        <v>20</v>
      </c>
      <c r="G20" s="72" t="s">
        <v>21</v>
      </c>
    </row>
    <row r="21" spans="1:7" ht="12.75" customHeight="1" x14ac:dyDescent="0.25">
      <c r="A21" s="63"/>
      <c r="B21" s="29" t="s">
        <v>71</v>
      </c>
      <c r="C21" s="4" t="s">
        <v>22</v>
      </c>
      <c r="D21" s="39">
        <v>5</v>
      </c>
      <c r="E21" s="27" t="s">
        <v>145</v>
      </c>
      <c r="F21" s="3">
        <v>25000</v>
      </c>
      <c r="G21" s="3">
        <f>+D21*F21</f>
        <v>125000</v>
      </c>
    </row>
    <row r="22" spans="1:7" ht="12.75" customHeight="1" x14ac:dyDescent="0.25">
      <c r="A22" s="63"/>
      <c r="B22" s="27" t="s">
        <v>70</v>
      </c>
      <c r="C22" s="4" t="s">
        <v>22</v>
      </c>
      <c r="D22" s="39">
        <v>10</v>
      </c>
      <c r="E22" s="27" t="s">
        <v>145</v>
      </c>
      <c r="F22" s="3">
        <v>25000</v>
      </c>
      <c r="G22" s="3">
        <f t="shared" ref="G22:G28" si="0">+D22*F22</f>
        <v>250000</v>
      </c>
    </row>
    <row r="23" spans="1:7" ht="12.75" customHeight="1" x14ac:dyDescent="0.25">
      <c r="A23" s="63"/>
      <c r="B23" s="27" t="s">
        <v>148</v>
      </c>
      <c r="C23" s="4" t="s">
        <v>22</v>
      </c>
      <c r="D23" s="39">
        <v>7</v>
      </c>
      <c r="E23" s="27" t="s">
        <v>145</v>
      </c>
      <c r="F23" s="3">
        <v>25000</v>
      </c>
      <c r="G23" s="3">
        <f t="shared" si="0"/>
        <v>175000</v>
      </c>
    </row>
    <row r="24" spans="1:7" ht="12.75" customHeight="1" x14ac:dyDescent="0.25">
      <c r="A24" s="63"/>
      <c r="B24" s="27" t="s">
        <v>72</v>
      </c>
      <c r="C24" s="4" t="s">
        <v>22</v>
      </c>
      <c r="D24" s="39">
        <v>2</v>
      </c>
      <c r="E24" s="27" t="s">
        <v>29</v>
      </c>
      <c r="F24" s="3">
        <v>25000</v>
      </c>
      <c r="G24" s="3">
        <f t="shared" si="0"/>
        <v>50000</v>
      </c>
    </row>
    <row r="25" spans="1:7" ht="12.75" customHeight="1" x14ac:dyDescent="0.25">
      <c r="A25" s="63"/>
      <c r="B25" s="27" t="s">
        <v>73</v>
      </c>
      <c r="C25" s="4" t="s">
        <v>22</v>
      </c>
      <c r="D25" s="39">
        <v>8</v>
      </c>
      <c r="E25" s="27" t="s">
        <v>74</v>
      </c>
      <c r="F25" s="3">
        <v>25000</v>
      </c>
      <c r="G25" s="3">
        <f t="shared" si="0"/>
        <v>200000</v>
      </c>
    </row>
    <row r="26" spans="1:7" ht="12.75" customHeight="1" x14ac:dyDescent="0.25">
      <c r="A26" s="63"/>
      <c r="B26" s="27" t="s">
        <v>147</v>
      </c>
      <c r="C26" s="4" t="s">
        <v>22</v>
      </c>
      <c r="D26" s="39">
        <v>10</v>
      </c>
      <c r="E26" s="27" t="s">
        <v>75</v>
      </c>
      <c r="F26" s="3">
        <v>25000</v>
      </c>
      <c r="G26" s="3">
        <f t="shared" si="0"/>
        <v>250000</v>
      </c>
    </row>
    <row r="27" spans="1:7" ht="12.75" customHeight="1" x14ac:dyDescent="0.25">
      <c r="A27" s="63"/>
      <c r="B27" s="27" t="s">
        <v>119</v>
      </c>
      <c r="C27" s="4" t="s">
        <v>22</v>
      </c>
      <c r="D27" s="39">
        <v>2</v>
      </c>
      <c r="E27" s="27" t="s">
        <v>120</v>
      </c>
      <c r="F27" s="3">
        <v>25000</v>
      </c>
      <c r="G27" s="3">
        <f t="shared" ref="G27" si="1">(D27*F27)</f>
        <v>50000</v>
      </c>
    </row>
    <row r="28" spans="1:7" ht="12.75" customHeight="1" x14ac:dyDescent="0.25">
      <c r="A28" s="63"/>
      <c r="B28" s="27" t="s">
        <v>76</v>
      </c>
      <c r="C28" s="4" t="s">
        <v>22</v>
      </c>
      <c r="D28" s="39">
        <v>60</v>
      </c>
      <c r="E28" s="27" t="s">
        <v>77</v>
      </c>
      <c r="F28" s="3">
        <v>25000</v>
      </c>
      <c r="G28" s="3">
        <f t="shared" si="0"/>
        <v>1500000</v>
      </c>
    </row>
    <row r="29" spans="1:7" ht="12.75" customHeight="1" x14ac:dyDescent="0.25">
      <c r="A29" s="63"/>
      <c r="B29" s="5" t="s">
        <v>23</v>
      </c>
      <c r="C29" s="6"/>
      <c r="D29" s="6"/>
      <c r="E29" s="6"/>
      <c r="F29" s="7"/>
      <c r="G29" s="8">
        <f>SUM(G21:G28)</f>
        <v>2600000</v>
      </c>
    </row>
    <row r="30" spans="1:7" ht="12" customHeight="1" x14ac:dyDescent="0.25">
      <c r="A30" s="48"/>
      <c r="B30" s="64"/>
      <c r="C30" s="67"/>
      <c r="D30" s="66"/>
      <c r="E30" s="67"/>
      <c r="F30" s="73"/>
      <c r="G30" s="73"/>
    </row>
    <row r="31" spans="1:7" ht="12" customHeight="1" x14ac:dyDescent="0.25">
      <c r="A31" s="54"/>
      <c r="B31" s="74" t="s">
        <v>24</v>
      </c>
      <c r="C31" s="75"/>
      <c r="D31" s="76"/>
      <c r="E31" s="76"/>
      <c r="F31" s="77"/>
      <c r="G31" s="77"/>
    </row>
    <row r="32" spans="1:7" ht="24" customHeight="1" x14ac:dyDescent="0.25">
      <c r="A32" s="54"/>
      <c r="B32" s="78" t="s">
        <v>16</v>
      </c>
      <c r="C32" s="79" t="s">
        <v>17</v>
      </c>
      <c r="D32" s="79" t="s">
        <v>18</v>
      </c>
      <c r="E32" s="78" t="s">
        <v>19</v>
      </c>
      <c r="F32" s="79" t="s">
        <v>20</v>
      </c>
      <c r="G32" s="78" t="s">
        <v>21</v>
      </c>
    </row>
    <row r="33" spans="1:11" ht="12" customHeight="1" x14ac:dyDescent="0.25">
      <c r="A33" s="54"/>
      <c r="B33" s="80"/>
      <c r="C33" s="81" t="s">
        <v>64</v>
      </c>
      <c r="D33" s="81"/>
      <c r="E33" s="81"/>
      <c r="F33" s="80"/>
      <c r="G33" s="80"/>
    </row>
    <row r="34" spans="1:11" ht="12" customHeight="1" x14ac:dyDescent="0.25">
      <c r="A34" s="54"/>
      <c r="B34" s="82" t="s">
        <v>25</v>
      </c>
      <c r="C34" s="83"/>
      <c r="D34" s="83"/>
      <c r="E34" s="83"/>
      <c r="F34" s="84"/>
      <c r="G34" s="84"/>
    </row>
    <row r="35" spans="1:11" ht="12" customHeight="1" x14ac:dyDescent="0.25">
      <c r="A35" s="48"/>
      <c r="B35" s="85"/>
      <c r="C35" s="86"/>
      <c r="D35" s="87"/>
      <c r="E35" s="86"/>
      <c r="F35" s="88"/>
      <c r="G35" s="88"/>
    </row>
    <row r="36" spans="1:11" ht="12" customHeight="1" x14ac:dyDescent="0.25">
      <c r="A36" s="54"/>
      <c r="B36" s="74" t="s">
        <v>26</v>
      </c>
      <c r="C36" s="75"/>
      <c r="D36" s="76"/>
      <c r="E36" s="76"/>
      <c r="F36" s="77"/>
      <c r="G36" s="77"/>
    </row>
    <row r="37" spans="1:11" ht="24" customHeight="1" x14ac:dyDescent="0.25">
      <c r="A37" s="54"/>
      <c r="B37" s="89" t="s">
        <v>16</v>
      </c>
      <c r="C37" s="89" t="s">
        <v>17</v>
      </c>
      <c r="D37" s="89" t="s">
        <v>18</v>
      </c>
      <c r="E37" s="89" t="s">
        <v>19</v>
      </c>
      <c r="F37" s="90" t="s">
        <v>20</v>
      </c>
      <c r="G37" s="89" t="s">
        <v>21</v>
      </c>
    </row>
    <row r="38" spans="1:11" ht="12.75" customHeight="1" x14ac:dyDescent="0.25">
      <c r="A38" s="63"/>
      <c r="B38" s="27" t="s">
        <v>78</v>
      </c>
      <c r="C38" s="4" t="s">
        <v>27</v>
      </c>
      <c r="D38" s="39">
        <v>1</v>
      </c>
      <c r="E38" s="2" t="s">
        <v>83</v>
      </c>
      <c r="F38" s="3">
        <v>30000</v>
      </c>
      <c r="G38" s="3">
        <f>+F38*D38</f>
        <v>30000</v>
      </c>
    </row>
    <row r="39" spans="1:11" ht="12.75" customHeight="1" x14ac:dyDescent="0.25">
      <c r="A39" s="63"/>
      <c r="B39" s="27" t="s">
        <v>79</v>
      </c>
      <c r="C39" s="4" t="s">
        <v>27</v>
      </c>
      <c r="D39" s="39">
        <v>1</v>
      </c>
      <c r="E39" s="2" t="s">
        <v>84</v>
      </c>
      <c r="F39" s="3">
        <v>90000</v>
      </c>
      <c r="G39" s="3">
        <f t="shared" ref="G39:G43" si="2">+F39*D39</f>
        <v>90000</v>
      </c>
    </row>
    <row r="40" spans="1:11" ht="12.75" customHeight="1" x14ac:dyDescent="0.25">
      <c r="A40" s="63"/>
      <c r="B40" s="27" t="s">
        <v>80</v>
      </c>
      <c r="C40" s="4" t="s">
        <v>27</v>
      </c>
      <c r="D40" s="40">
        <v>2</v>
      </c>
      <c r="E40" s="2" t="s">
        <v>28</v>
      </c>
      <c r="F40" s="3">
        <v>30000</v>
      </c>
      <c r="G40" s="3">
        <f t="shared" si="2"/>
        <v>60000</v>
      </c>
    </row>
    <row r="41" spans="1:11" ht="12.75" customHeight="1" x14ac:dyDescent="0.25">
      <c r="A41" s="63"/>
      <c r="B41" s="27" t="s">
        <v>81</v>
      </c>
      <c r="C41" s="4" t="s">
        <v>27</v>
      </c>
      <c r="D41" s="39">
        <v>0.5</v>
      </c>
      <c r="E41" s="2" t="s">
        <v>69</v>
      </c>
      <c r="F41" s="3">
        <v>180000</v>
      </c>
      <c r="G41" s="3">
        <f t="shared" si="2"/>
        <v>90000</v>
      </c>
    </row>
    <row r="42" spans="1:11" ht="12.75" customHeight="1" x14ac:dyDescent="0.25">
      <c r="A42" s="63"/>
      <c r="B42" s="27" t="s">
        <v>82</v>
      </c>
      <c r="C42" s="4" t="s">
        <v>27</v>
      </c>
      <c r="D42" s="39">
        <v>1</v>
      </c>
      <c r="E42" s="2" t="s">
        <v>29</v>
      </c>
      <c r="F42" s="3">
        <v>30000</v>
      </c>
      <c r="G42" s="3">
        <f t="shared" si="2"/>
        <v>30000</v>
      </c>
    </row>
    <row r="43" spans="1:11" ht="12.75" customHeight="1" x14ac:dyDescent="0.25">
      <c r="A43" s="63"/>
      <c r="B43" s="27" t="s">
        <v>97</v>
      </c>
      <c r="C43" s="4" t="s">
        <v>27</v>
      </c>
      <c r="D43" s="39">
        <v>6</v>
      </c>
      <c r="E43" s="2" t="s">
        <v>85</v>
      </c>
      <c r="F43" s="3">
        <v>25000</v>
      </c>
      <c r="G43" s="3">
        <f t="shared" si="2"/>
        <v>150000</v>
      </c>
    </row>
    <row r="44" spans="1:11" ht="12.75" customHeight="1" x14ac:dyDescent="0.25">
      <c r="A44" s="91"/>
      <c r="B44" s="15"/>
      <c r="C44" s="16"/>
      <c r="D44" s="16"/>
      <c r="E44" s="16"/>
      <c r="F44" s="17"/>
      <c r="G44" s="18">
        <f>SUM(G38:G43)</f>
        <v>450000</v>
      </c>
    </row>
    <row r="45" spans="1:11" ht="12" customHeight="1" x14ac:dyDescent="0.25">
      <c r="A45" s="48"/>
      <c r="B45" s="85"/>
      <c r="C45" s="86"/>
      <c r="D45" s="87"/>
      <c r="E45" s="86"/>
      <c r="F45" s="88"/>
      <c r="G45" s="88"/>
    </row>
    <row r="46" spans="1:11" ht="12" customHeight="1" x14ac:dyDescent="0.25">
      <c r="A46" s="54"/>
      <c r="B46" s="74" t="s">
        <v>30</v>
      </c>
      <c r="C46" s="75"/>
      <c r="D46" s="76"/>
      <c r="E46" s="76"/>
      <c r="F46" s="77"/>
      <c r="G46" s="77"/>
    </row>
    <row r="47" spans="1:11" ht="24" customHeight="1" x14ac:dyDescent="0.25">
      <c r="A47" s="54"/>
      <c r="B47" s="90" t="s">
        <v>31</v>
      </c>
      <c r="C47" s="90" t="s">
        <v>32</v>
      </c>
      <c r="D47" s="90" t="s">
        <v>33</v>
      </c>
      <c r="E47" s="90" t="s">
        <v>19</v>
      </c>
      <c r="F47" s="90" t="s">
        <v>20</v>
      </c>
      <c r="G47" s="90" t="s">
        <v>21</v>
      </c>
      <c r="K47" s="92"/>
    </row>
    <row r="48" spans="1:11" ht="24" customHeight="1" x14ac:dyDescent="0.25">
      <c r="A48" s="91"/>
      <c r="B48" s="93"/>
      <c r="C48" s="93"/>
      <c r="D48" s="93"/>
      <c r="E48" s="93"/>
      <c r="F48" s="93"/>
      <c r="G48" s="93"/>
      <c r="K48" s="92"/>
    </row>
    <row r="49" spans="1:11" ht="12.75" customHeight="1" x14ac:dyDescent="0.25">
      <c r="A49" s="63"/>
      <c r="B49" s="9" t="s">
        <v>86</v>
      </c>
      <c r="C49" s="10"/>
      <c r="D49" s="41"/>
      <c r="E49" s="10"/>
      <c r="F49" s="10"/>
      <c r="G49" s="10"/>
      <c r="K49" s="92"/>
    </row>
    <row r="50" spans="1:11" ht="12.75" customHeight="1" x14ac:dyDescent="0.25">
      <c r="A50" s="63"/>
      <c r="B50" s="28" t="s">
        <v>87</v>
      </c>
      <c r="C50" s="11" t="s">
        <v>88</v>
      </c>
      <c r="D50" s="40">
        <v>4400</v>
      </c>
      <c r="E50" s="11" t="s">
        <v>29</v>
      </c>
      <c r="F50" s="12">
        <v>700</v>
      </c>
      <c r="G50" s="12">
        <f>(D50*F50)</f>
        <v>3080000</v>
      </c>
    </row>
    <row r="51" spans="1:11" ht="12.75" customHeight="1" x14ac:dyDescent="0.25">
      <c r="A51" s="63"/>
      <c r="B51" s="13" t="s">
        <v>34</v>
      </c>
      <c r="C51" s="14"/>
      <c r="D51" s="14"/>
      <c r="E51" s="14"/>
      <c r="F51" s="12"/>
      <c r="G51" s="12"/>
    </row>
    <row r="52" spans="1:11" ht="12.75" customHeight="1" x14ac:dyDescent="0.25">
      <c r="A52" s="63"/>
      <c r="B52" s="28" t="s">
        <v>89</v>
      </c>
      <c r="C52" s="11" t="s">
        <v>35</v>
      </c>
      <c r="D52" s="40">
        <v>250</v>
      </c>
      <c r="E52" s="11" t="s">
        <v>29</v>
      </c>
      <c r="F52" s="168">
        <v>2058</v>
      </c>
      <c r="G52" s="12">
        <f>(D52*F52)</f>
        <v>514500</v>
      </c>
    </row>
    <row r="53" spans="1:11" ht="12.75" customHeight="1" x14ac:dyDescent="0.25">
      <c r="A53" s="63"/>
      <c r="B53" s="28" t="s">
        <v>90</v>
      </c>
      <c r="C53" s="11" t="s">
        <v>36</v>
      </c>
      <c r="D53" s="40">
        <v>200</v>
      </c>
      <c r="E53" s="11" t="s">
        <v>91</v>
      </c>
      <c r="F53" s="12">
        <v>1900</v>
      </c>
      <c r="G53" s="12">
        <f>(D53*F53)</f>
        <v>380000</v>
      </c>
    </row>
    <row r="54" spans="1:11" ht="12.75" customHeight="1" x14ac:dyDescent="0.25">
      <c r="A54" s="63"/>
      <c r="B54" s="28" t="s">
        <v>92</v>
      </c>
      <c r="C54" s="14" t="s">
        <v>35</v>
      </c>
      <c r="D54" s="14">
        <v>200</v>
      </c>
      <c r="E54" s="14" t="s">
        <v>93</v>
      </c>
      <c r="F54" s="12">
        <v>880</v>
      </c>
      <c r="G54" s="12">
        <v>82000</v>
      </c>
      <c r="H54" s="50" t="s">
        <v>132</v>
      </c>
    </row>
    <row r="55" spans="1:11" ht="12.75" customHeight="1" x14ac:dyDescent="0.25">
      <c r="A55" s="63"/>
      <c r="B55" s="28" t="s">
        <v>133</v>
      </c>
      <c r="C55" s="14" t="s">
        <v>134</v>
      </c>
      <c r="D55" s="14">
        <v>200</v>
      </c>
      <c r="E55" s="14" t="s">
        <v>84</v>
      </c>
      <c r="F55" s="12">
        <v>1440</v>
      </c>
      <c r="G55" s="12">
        <f t="shared" ref="G55:G56" si="3">D55*F55</f>
        <v>288000</v>
      </c>
    </row>
    <row r="56" spans="1:11" ht="12.75" customHeight="1" x14ac:dyDescent="0.25">
      <c r="A56" s="63"/>
      <c r="B56" s="169" t="s">
        <v>153</v>
      </c>
      <c r="C56" s="170" t="s">
        <v>154</v>
      </c>
      <c r="D56" s="171">
        <v>5</v>
      </c>
      <c r="E56" s="172" t="s">
        <v>127</v>
      </c>
      <c r="F56" s="173">
        <f>53570/5</f>
        <v>10714</v>
      </c>
      <c r="G56" s="173">
        <f t="shared" si="3"/>
        <v>53570</v>
      </c>
    </row>
    <row r="57" spans="1:11" ht="12.75" customHeight="1" x14ac:dyDescent="0.25">
      <c r="A57" s="63"/>
      <c r="B57" s="169" t="s">
        <v>104</v>
      </c>
      <c r="C57" s="170" t="s">
        <v>154</v>
      </c>
      <c r="D57" s="174">
        <v>9</v>
      </c>
      <c r="E57" s="172" t="s">
        <v>127</v>
      </c>
      <c r="F57" s="168">
        <v>10978</v>
      </c>
      <c r="G57" s="168">
        <f>D57*F57</f>
        <v>98802</v>
      </c>
    </row>
    <row r="58" spans="1:11" ht="12.75" customHeight="1" x14ac:dyDescent="0.25">
      <c r="A58" s="63"/>
      <c r="B58" s="28" t="s">
        <v>95</v>
      </c>
      <c r="C58" s="11" t="s">
        <v>37</v>
      </c>
      <c r="D58" s="40">
        <v>5</v>
      </c>
      <c r="E58" s="11" t="s">
        <v>94</v>
      </c>
      <c r="F58" s="168">
        <v>10872</v>
      </c>
      <c r="G58" s="12">
        <f>(D58*F58)</f>
        <v>54360</v>
      </c>
    </row>
    <row r="59" spans="1:11" ht="12.75" customHeight="1" x14ac:dyDescent="0.25">
      <c r="A59" s="63"/>
      <c r="B59" s="19" t="s">
        <v>38</v>
      </c>
      <c r="C59" s="20"/>
      <c r="D59" s="20"/>
      <c r="E59" s="20"/>
      <c r="F59" s="21"/>
      <c r="G59" s="21"/>
    </row>
    <row r="60" spans="1:11" ht="12.75" customHeight="1" x14ac:dyDescent="0.25">
      <c r="A60" s="91"/>
      <c r="B60" s="22" t="s">
        <v>101</v>
      </c>
      <c r="C60" s="26" t="s">
        <v>37</v>
      </c>
      <c r="D60" s="26">
        <v>1</v>
      </c>
      <c r="E60" s="26" t="s">
        <v>102</v>
      </c>
      <c r="F60" s="24">
        <v>12730</v>
      </c>
      <c r="G60" s="24">
        <f>+F60*D60</f>
        <v>12730</v>
      </c>
    </row>
    <row r="61" spans="1:11" ht="12.75" customHeight="1" x14ac:dyDescent="0.25">
      <c r="A61" s="91"/>
      <c r="B61" s="22" t="s">
        <v>98</v>
      </c>
      <c r="C61" s="23" t="s">
        <v>35</v>
      </c>
      <c r="D61" s="42">
        <v>0.5</v>
      </c>
      <c r="E61" s="23" t="s">
        <v>29</v>
      </c>
      <c r="F61" s="50">
        <f>18530*4</f>
        <v>74120</v>
      </c>
      <c r="G61" s="24">
        <f t="shared" ref="G61:G64" si="4">+F61*D61</f>
        <v>37060</v>
      </c>
    </row>
    <row r="62" spans="1:11" ht="12.75" customHeight="1" x14ac:dyDescent="0.25">
      <c r="A62" s="91"/>
      <c r="B62" s="169" t="s">
        <v>126</v>
      </c>
      <c r="C62" s="170" t="s">
        <v>36</v>
      </c>
      <c r="D62" s="171">
        <v>0.3</v>
      </c>
      <c r="E62" s="172" t="s">
        <v>127</v>
      </c>
      <c r="F62" s="24">
        <v>260260</v>
      </c>
      <c r="G62" s="168">
        <f t="shared" ref="G62" si="5">D62*F62</f>
        <v>78078</v>
      </c>
    </row>
    <row r="63" spans="1:11" ht="12.75" customHeight="1" x14ac:dyDescent="0.25">
      <c r="A63" s="91"/>
      <c r="B63" s="22" t="s">
        <v>128</v>
      </c>
      <c r="C63" s="23" t="s">
        <v>129</v>
      </c>
      <c r="D63" s="42">
        <v>1</v>
      </c>
      <c r="E63" s="23" t="s">
        <v>130</v>
      </c>
      <c r="F63" s="173">
        <v>25600</v>
      </c>
      <c r="G63" s="24">
        <f t="shared" si="4"/>
        <v>25600</v>
      </c>
      <c r="K63" s="50" t="s">
        <v>132</v>
      </c>
    </row>
    <row r="64" spans="1:11" ht="12.75" customHeight="1" x14ac:dyDescent="0.25">
      <c r="A64" s="91"/>
      <c r="B64" s="22" t="s">
        <v>131</v>
      </c>
      <c r="C64" s="23" t="s">
        <v>124</v>
      </c>
      <c r="D64" s="42">
        <v>1</v>
      </c>
      <c r="E64" s="23" t="s">
        <v>130</v>
      </c>
      <c r="F64" s="168">
        <v>45370</v>
      </c>
      <c r="G64" s="24">
        <f t="shared" si="4"/>
        <v>45370</v>
      </c>
    </row>
    <row r="65" spans="1:9" ht="12.75" customHeight="1" x14ac:dyDescent="0.25">
      <c r="A65" s="91"/>
      <c r="B65" s="94" t="s">
        <v>99</v>
      </c>
      <c r="C65" s="23"/>
      <c r="D65" s="42"/>
      <c r="E65" s="23"/>
      <c r="F65" s="24"/>
      <c r="G65" s="24"/>
    </row>
    <row r="66" spans="1:9" ht="12.75" customHeight="1" x14ac:dyDescent="0.25">
      <c r="A66" s="91"/>
      <c r="B66" s="175" t="s">
        <v>155</v>
      </c>
      <c r="C66" s="176" t="s">
        <v>36</v>
      </c>
      <c r="D66" s="177">
        <v>2</v>
      </c>
      <c r="E66" s="178" t="s">
        <v>84</v>
      </c>
      <c r="F66" s="173">
        <v>56450</v>
      </c>
      <c r="G66" s="179">
        <f>F66*D66</f>
        <v>112900</v>
      </c>
    </row>
    <row r="67" spans="1:9" ht="12.75" customHeight="1" x14ac:dyDescent="0.25">
      <c r="A67" s="91"/>
      <c r="B67" s="22" t="s">
        <v>100</v>
      </c>
      <c r="C67" s="23" t="s">
        <v>37</v>
      </c>
      <c r="D67" s="42">
        <v>2</v>
      </c>
      <c r="E67" s="23" t="s">
        <v>102</v>
      </c>
      <c r="F67" s="24">
        <v>23000</v>
      </c>
      <c r="G67" s="24">
        <f>F67*D67</f>
        <v>46000</v>
      </c>
    </row>
    <row r="68" spans="1:9" ht="12.75" customHeight="1" x14ac:dyDescent="0.25">
      <c r="A68" s="91"/>
      <c r="B68" s="180" t="s">
        <v>121</v>
      </c>
      <c r="C68" s="176" t="s">
        <v>36</v>
      </c>
      <c r="D68" s="177">
        <v>2</v>
      </c>
      <c r="E68" s="178" t="s">
        <v>122</v>
      </c>
      <c r="F68" s="181">
        <v>66160</v>
      </c>
      <c r="G68" s="179">
        <f>F68*D68</f>
        <v>132320</v>
      </c>
    </row>
    <row r="69" spans="1:9" ht="12.75" customHeight="1" x14ac:dyDescent="0.25">
      <c r="A69" s="91"/>
      <c r="B69" s="22" t="s">
        <v>103</v>
      </c>
      <c r="C69" s="23" t="s">
        <v>37</v>
      </c>
      <c r="D69" s="42">
        <v>2</v>
      </c>
      <c r="E69" s="23" t="s">
        <v>105</v>
      </c>
      <c r="F69" s="24">
        <v>15148</v>
      </c>
      <c r="G69" s="24">
        <f>F69*D69</f>
        <v>30296</v>
      </c>
      <c r="I69" s="50" t="s">
        <v>132</v>
      </c>
    </row>
    <row r="70" spans="1:9" ht="12.75" customHeight="1" x14ac:dyDescent="0.25">
      <c r="A70" s="91"/>
      <c r="B70" s="175" t="s">
        <v>123</v>
      </c>
      <c r="C70" s="176" t="s">
        <v>124</v>
      </c>
      <c r="D70" s="177">
        <v>1</v>
      </c>
      <c r="E70" s="182" t="s">
        <v>125</v>
      </c>
      <c r="F70" s="173">
        <v>107150</v>
      </c>
      <c r="G70" s="179">
        <f>F70*D70</f>
        <v>107150</v>
      </c>
    </row>
    <row r="71" spans="1:9" ht="12.75" customHeight="1" x14ac:dyDescent="0.25">
      <c r="A71" s="91"/>
      <c r="B71" s="25" t="s">
        <v>106</v>
      </c>
      <c r="C71" s="23"/>
      <c r="D71" s="42"/>
      <c r="E71" s="23"/>
      <c r="F71" s="24"/>
      <c r="G71" s="24"/>
    </row>
    <row r="72" spans="1:9" ht="12.75" customHeight="1" x14ac:dyDescent="0.25">
      <c r="A72" s="91"/>
      <c r="B72" s="22" t="s">
        <v>107</v>
      </c>
      <c r="C72" s="23" t="s">
        <v>113</v>
      </c>
      <c r="D72" s="42">
        <v>3.3</v>
      </c>
      <c r="E72" s="23" t="s">
        <v>114</v>
      </c>
      <c r="F72" s="24">
        <v>110000</v>
      </c>
      <c r="G72" s="24">
        <f>F72*D72</f>
        <v>363000</v>
      </c>
    </row>
    <row r="73" spans="1:9" ht="12.75" customHeight="1" x14ac:dyDescent="0.25">
      <c r="A73" s="91"/>
      <c r="B73" s="22" t="s">
        <v>108</v>
      </c>
      <c r="C73" s="23" t="s">
        <v>118</v>
      </c>
      <c r="D73" s="42">
        <v>2</v>
      </c>
      <c r="E73" s="23" t="s">
        <v>114</v>
      </c>
      <c r="F73" s="24">
        <v>195000</v>
      </c>
      <c r="G73" s="24">
        <v>360000</v>
      </c>
    </row>
    <row r="74" spans="1:9" ht="12.75" customHeight="1" x14ac:dyDescent="0.25">
      <c r="A74" s="91"/>
      <c r="B74" s="22" t="s">
        <v>109</v>
      </c>
      <c r="C74" s="23" t="s">
        <v>88</v>
      </c>
      <c r="D74" s="42">
        <v>66</v>
      </c>
      <c r="E74" s="23" t="s">
        <v>114</v>
      </c>
      <c r="F74" s="24">
        <v>700</v>
      </c>
      <c r="G74" s="24">
        <v>46200</v>
      </c>
    </row>
    <row r="75" spans="1:9" ht="12.75" customHeight="1" x14ac:dyDescent="0.25">
      <c r="A75" s="91"/>
      <c r="B75" s="22" t="s">
        <v>110</v>
      </c>
      <c r="C75" s="23" t="s">
        <v>115</v>
      </c>
      <c r="D75" s="42">
        <v>6600</v>
      </c>
      <c r="E75" s="23" t="s">
        <v>114</v>
      </c>
      <c r="F75" s="24">
        <v>35</v>
      </c>
      <c r="G75" s="24">
        <f>F75*D75</f>
        <v>231000</v>
      </c>
    </row>
    <row r="76" spans="1:9" ht="12.75" customHeight="1" x14ac:dyDescent="0.25">
      <c r="A76" s="91"/>
      <c r="B76" s="22" t="s">
        <v>111</v>
      </c>
      <c r="C76" s="23" t="s">
        <v>88</v>
      </c>
      <c r="D76" s="42">
        <v>1</v>
      </c>
      <c r="E76" s="23" t="s">
        <v>114</v>
      </c>
      <c r="F76" s="24">
        <v>8000</v>
      </c>
      <c r="G76" s="24">
        <v>8000</v>
      </c>
    </row>
    <row r="77" spans="1:9" ht="12.75" customHeight="1" x14ac:dyDescent="0.25">
      <c r="A77" s="91"/>
      <c r="B77" s="22" t="s">
        <v>112</v>
      </c>
      <c r="C77" s="23" t="s">
        <v>88</v>
      </c>
      <c r="D77" s="42">
        <v>1</v>
      </c>
      <c r="E77" s="23" t="s">
        <v>114</v>
      </c>
      <c r="F77" s="24">
        <v>25000</v>
      </c>
      <c r="G77" s="24">
        <v>25000</v>
      </c>
    </row>
    <row r="78" spans="1:9" ht="13.5" customHeight="1" x14ac:dyDescent="0.25">
      <c r="A78" s="54"/>
      <c r="B78" s="95" t="s">
        <v>39</v>
      </c>
      <c r="C78" s="96"/>
      <c r="D78" s="96"/>
      <c r="E78" s="96"/>
      <c r="F78" s="97"/>
      <c r="G78" s="98">
        <f>SUM(G50:G77)</f>
        <v>6211936</v>
      </c>
    </row>
    <row r="79" spans="1:9" ht="12" customHeight="1" x14ac:dyDescent="0.25">
      <c r="A79" s="54"/>
      <c r="B79" s="74" t="s">
        <v>40</v>
      </c>
      <c r="C79" s="75"/>
      <c r="D79" s="76"/>
      <c r="E79" s="76"/>
      <c r="F79" s="77"/>
      <c r="G79" s="77"/>
    </row>
    <row r="80" spans="1:9" ht="24" customHeight="1" x14ac:dyDescent="0.25">
      <c r="A80" s="54"/>
      <c r="B80" s="89" t="s">
        <v>41</v>
      </c>
      <c r="C80" s="90" t="s">
        <v>32</v>
      </c>
      <c r="D80" s="90" t="s">
        <v>33</v>
      </c>
      <c r="E80" s="89" t="s">
        <v>19</v>
      </c>
      <c r="F80" s="90" t="s">
        <v>20</v>
      </c>
      <c r="G80" s="89" t="s">
        <v>21</v>
      </c>
    </row>
    <row r="81" spans="1:7" ht="12.75" customHeight="1" x14ac:dyDescent="0.25">
      <c r="A81" s="63"/>
      <c r="B81" s="31" t="s">
        <v>139</v>
      </c>
      <c r="C81" s="32" t="s">
        <v>116</v>
      </c>
      <c r="D81" s="43">
        <v>5</v>
      </c>
      <c r="E81" s="33" t="s">
        <v>77</v>
      </c>
      <c r="F81" s="24">
        <v>200000</v>
      </c>
      <c r="G81" s="21">
        <f>(D81*F81)</f>
        <v>1000000</v>
      </c>
    </row>
    <row r="82" spans="1:7" ht="12.75" customHeight="1" x14ac:dyDescent="0.25">
      <c r="A82" s="63"/>
      <c r="B82" s="31" t="s">
        <v>142</v>
      </c>
      <c r="C82" s="32" t="s">
        <v>143</v>
      </c>
      <c r="D82" s="43">
        <v>10</v>
      </c>
      <c r="E82" s="33" t="s">
        <v>144</v>
      </c>
      <c r="F82" s="36">
        <v>15000</v>
      </c>
      <c r="G82" s="21">
        <f>+D82*F82</f>
        <v>150000</v>
      </c>
    </row>
    <row r="83" spans="1:7" ht="12.75" customHeight="1" x14ac:dyDescent="0.25">
      <c r="A83" s="91"/>
      <c r="B83" s="37" t="s">
        <v>140</v>
      </c>
      <c r="C83" s="23" t="s">
        <v>141</v>
      </c>
      <c r="D83" s="44">
        <v>3</v>
      </c>
      <c r="E83" s="38" t="s">
        <v>137</v>
      </c>
      <c r="F83" s="24">
        <v>80000</v>
      </c>
      <c r="G83" s="24">
        <f>(D83*F83)</f>
        <v>240000</v>
      </c>
    </row>
    <row r="84" spans="1:7" ht="13.5" customHeight="1" x14ac:dyDescent="0.25">
      <c r="A84" s="54"/>
      <c r="B84" s="95" t="s">
        <v>42</v>
      </c>
      <c r="C84" s="96"/>
      <c r="D84" s="96"/>
      <c r="E84" s="96"/>
      <c r="F84" s="97"/>
      <c r="G84" s="98">
        <f>SUM(G81)</f>
        <v>1000000</v>
      </c>
    </row>
    <row r="85" spans="1:7" ht="12" customHeight="1" x14ac:dyDescent="0.25">
      <c r="A85" s="48"/>
      <c r="B85" s="99"/>
      <c r="C85" s="99"/>
      <c r="D85" s="100"/>
      <c r="E85" s="99"/>
      <c r="F85" s="101"/>
      <c r="G85" s="101"/>
    </row>
    <row r="86" spans="1:7" ht="12" customHeight="1" x14ac:dyDescent="0.25">
      <c r="A86" s="91"/>
      <c r="B86" s="102" t="s">
        <v>43</v>
      </c>
      <c r="C86" s="103"/>
      <c r="D86" s="104"/>
      <c r="E86" s="103"/>
      <c r="F86" s="103"/>
      <c r="G86" s="105">
        <f>G29+G44+G78+G84</f>
        <v>10261936</v>
      </c>
    </row>
    <row r="87" spans="1:7" ht="12" customHeight="1" x14ac:dyDescent="0.25">
      <c r="A87" s="91"/>
      <c r="B87" s="106" t="s">
        <v>44</v>
      </c>
      <c r="C87" s="107"/>
      <c r="D87" s="108"/>
      <c r="E87" s="107"/>
      <c r="F87" s="107"/>
      <c r="G87" s="109">
        <f>G86*0.05</f>
        <v>513096.80000000005</v>
      </c>
    </row>
    <row r="88" spans="1:7" ht="12" customHeight="1" x14ac:dyDescent="0.25">
      <c r="A88" s="91"/>
      <c r="B88" s="110" t="s">
        <v>45</v>
      </c>
      <c r="C88" s="111"/>
      <c r="D88" s="112"/>
      <c r="E88" s="111"/>
      <c r="F88" s="111"/>
      <c r="G88" s="113">
        <f>G87+G86</f>
        <v>10775032.800000001</v>
      </c>
    </row>
    <row r="89" spans="1:7" ht="12" customHeight="1" x14ac:dyDescent="0.25">
      <c r="A89" s="91"/>
      <c r="B89" s="106" t="s">
        <v>46</v>
      </c>
      <c r="C89" s="107"/>
      <c r="D89" s="108"/>
      <c r="E89" s="107"/>
      <c r="F89" s="107"/>
      <c r="G89" s="109">
        <f>G12</f>
        <v>18550000</v>
      </c>
    </row>
    <row r="90" spans="1:7" ht="12" customHeight="1" x14ac:dyDescent="0.25">
      <c r="A90" s="91"/>
      <c r="B90" s="114" t="s">
        <v>47</v>
      </c>
      <c r="C90" s="115"/>
      <c r="D90" s="116"/>
      <c r="E90" s="115"/>
      <c r="F90" s="115"/>
      <c r="G90" s="117">
        <f>G89-G88</f>
        <v>7774967.1999999993</v>
      </c>
    </row>
    <row r="91" spans="1:7" ht="12" customHeight="1" x14ac:dyDescent="0.25">
      <c r="A91" s="91"/>
      <c r="B91" s="118" t="s">
        <v>149</v>
      </c>
      <c r="C91" s="119"/>
      <c r="D91" s="120"/>
      <c r="E91" s="119"/>
      <c r="F91" s="119"/>
      <c r="G91" s="121"/>
    </row>
    <row r="92" spans="1:7" ht="12.75" customHeight="1" thickBot="1" x14ac:dyDescent="0.3">
      <c r="A92" s="91"/>
      <c r="B92" s="122"/>
      <c r="C92" s="119"/>
      <c r="D92" s="120"/>
      <c r="E92" s="119"/>
      <c r="F92" s="119"/>
      <c r="G92" s="121"/>
    </row>
    <row r="93" spans="1:7" ht="12" customHeight="1" x14ac:dyDescent="0.25">
      <c r="A93" s="91"/>
      <c r="B93" s="123" t="s">
        <v>150</v>
      </c>
      <c r="C93" s="124"/>
      <c r="D93" s="125"/>
      <c r="E93" s="124"/>
      <c r="F93" s="126"/>
      <c r="G93" s="121"/>
    </row>
    <row r="94" spans="1:7" ht="12" customHeight="1" x14ac:dyDescent="0.25">
      <c r="A94" s="91"/>
      <c r="B94" s="127" t="s">
        <v>48</v>
      </c>
      <c r="C94" s="128"/>
      <c r="D94" s="129"/>
      <c r="E94" s="128"/>
      <c r="F94" s="130"/>
      <c r="G94" s="121"/>
    </row>
    <row r="95" spans="1:7" ht="12" customHeight="1" x14ac:dyDescent="0.25">
      <c r="A95" s="91"/>
      <c r="B95" s="127" t="s">
        <v>49</v>
      </c>
      <c r="C95" s="128"/>
      <c r="D95" s="129"/>
      <c r="E95" s="128"/>
      <c r="F95" s="130"/>
      <c r="G95" s="121"/>
    </row>
    <row r="96" spans="1:7" ht="12" customHeight="1" x14ac:dyDescent="0.25">
      <c r="A96" s="91"/>
      <c r="B96" s="165" t="s">
        <v>152</v>
      </c>
      <c r="C96" s="166"/>
      <c r="D96" s="166"/>
      <c r="E96" s="167"/>
      <c r="F96" s="130"/>
      <c r="G96" s="121"/>
    </row>
    <row r="97" spans="1:7" ht="12" customHeight="1" x14ac:dyDescent="0.25">
      <c r="A97" s="91"/>
      <c r="B97" s="127" t="s">
        <v>50</v>
      </c>
      <c r="C97" s="128"/>
      <c r="D97" s="129"/>
      <c r="E97" s="128"/>
      <c r="F97" s="130"/>
      <c r="G97" s="121"/>
    </row>
    <row r="98" spans="1:7" ht="12" customHeight="1" x14ac:dyDescent="0.25">
      <c r="A98" s="91"/>
      <c r="B98" s="127" t="s">
        <v>51</v>
      </c>
      <c r="C98" s="128"/>
      <c r="D98" s="129"/>
      <c r="E98" s="128"/>
      <c r="F98" s="130"/>
      <c r="G98" s="121"/>
    </row>
    <row r="99" spans="1:7" ht="12" customHeight="1" x14ac:dyDescent="0.25">
      <c r="A99" s="91"/>
      <c r="B99" s="127" t="s">
        <v>52</v>
      </c>
      <c r="C99" s="128"/>
      <c r="D99" s="129"/>
      <c r="E99" s="128"/>
      <c r="F99" s="130"/>
      <c r="G99" s="121"/>
    </row>
    <row r="100" spans="1:7" ht="12.75" customHeight="1" thickBot="1" x14ac:dyDescent="0.3">
      <c r="A100" s="91"/>
      <c r="B100" s="131" t="s">
        <v>146</v>
      </c>
      <c r="C100" s="132"/>
      <c r="D100" s="133"/>
      <c r="E100" s="132"/>
      <c r="F100" s="134"/>
      <c r="G100" s="121"/>
    </row>
    <row r="101" spans="1:7" ht="12.75" customHeight="1" x14ac:dyDescent="0.25">
      <c r="A101" s="91"/>
      <c r="B101" s="122"/>
      <c r="C101" s="128"/>
      <c r="D101" s="129"/>
      <c r="E101" s="128"/>
      <c r="F101" s="128"/>
      <c r="G101" s="121"/>
    </row>
    <row r="102" spans="1:7" ht="15" customHeight="1" thickBot="1" x14ac:dyDescent="0.3">
      <c r="A102" s="91"/>
      <c r="B102" s="183" t="s">
        <v>53</v>
      </c>
      <c r="C102" s="184"/>
      <c r="D102" s="135"/>
      <c r="E102" s="136"/>
      <c r="F102" s="136"/>
      <c r="G102" s="121"/>
    </row>
    <row r="103" spans="1:7" ht="12" customHeight="1" x14ac:dyDescent="0.25">
      <c r="A103" s="91"/>
      <c r="B103" s="137" t="s">
        <v>41</v>
      </c>
      <c r="C103" s="138" t="s">
        <v>54</v>
      </c>
      <c r="D103" s="139" t="s">
        <v>55</v>
      </c>
      <c r="E103" s="136"/>
      <c r="F103" s="136"/>
      <c r="G103" s="121"/>
    </row>
    <row r="104" spans="1:7" ht="12" customHeight="1" x14ac:dyDescent="0.25">
      <c r="A104" s="91"/>
      <c r="B104" s="140" t="s">
        <v>56</v>
      </c>
      <c r="C104" s="141">
        <f>+G29</f>
        <v>2600000</v>
      </c>
      <c r="D104" s="142">
        <f>(C104/C110)</f>
        <v>0.24129856941131536</v>
      </c>
      <c r="E104" s="136"/>
      <c r="F104" s="136"/>
      <c r="G104" s="121"/>
    </row>
    <row r="105" spans="1:7" ht="12" customHeight="1" x14ac:dyDescent="0.25">
      <c r="A105" s="91"/>
      <c r="B105" s="140" t="s">
        <v>57</v>
      </c>
      <c r="C105" s="143">
        <f>+G34</f>
        <v>0</v>
      </c>
      <c r="D105" s="142">
        <v>0</v>
      </c>
      <c r="E105" s="136"/>
      <c r="F105" s="136"/>
      <c r="G105" s="121"/>
    </row>
    <row r="106" spans="1:7" ht="12" customHeight="1" x14ac:dyDescent="0.25">
      <c r="A106" s="91"/>
      <c r="B106" s="140" t="s">
        <v>58</v>
      </c>
      <c r="C106" s="141">
        <f>+G44</f>
        <v>450000</v>
      </c>
      <c r="D106" s="142">
        <f>(C106/C110)</f>
        <v>4.1763213936573812E-2</v>
      </c>
      <c r="E106" s="136"/>
      <c r="F106" s="136"/>
      <c r="G106" s="121"/>
    </row>
    <row r="107" spans="1:7" ht="12" customHeight="1" x14ac:dyDescent="0.25">
      <c r="A107" s="91"/>
      <c r="B107" s="140" t="s">
        <v>31</v>
      </c>
      <c r="C107" s="141">
        <f>+G78</f>
        <v>6211936</v>
      </c>
      <c r="D107" s="142">
        <f>(C107/C110)</f>
        <v>0.57651202695178794</v>
      </c>
      <c r="E107" s="136"/>
      <c r="F107" s="136"/>
      <c r="G107" s="121"/>
    </row>
    <row r="108" spans="1:7" ht="12" customHeight="1" x14ac:dyDescent="0.25">
      <c r="A108" s="91"/>
      <c r="B108" s="140" t="s">
        <v>59</v>
      </c>
      <c r="C108" s="144">
        <f>+G84</f>
        <v>1000000</v>
      </c>
      <c r="D108" s="142">
        <f>(C108/C110)</f>
        <v>9.2807142081275149E-2</v>
      </c>
      <c r="E108" s="145"/>
      <c r="F108" s="145"/>
      <c r="G108" s="121"/>
    </row>
    <row r="109" spans="1:7" ht="12" customHeight="1" x14ac:dyDescent="0.25">
      <c r="A109" s="91"/>
      <c r="B109" s="140" t="s">
        <v>60</v>
      </c>
      <c r="C109" s="144">
        <f>+G87</f>
        <v>513096.80000000005</v>
      </c>
      <c r="D109" s="142">
        <f>(C109/C110)</f>
        <v>4.7619047619047623E-2</v>
      </c>
      <c r="E109" s="145"/>
      <c r="F109" s="145"/>
      <c r="G109" s="121"/>
    </row>
    <row r="110" spans="1:7" ht="12.75" customHeight="1" thickBot="1" x14ac:dyDescent="0.3">
      <c r="A110" s="91"/>
      <c r="B110" s="146" t="s">
        <v>61</v>
      </c>
      <c r="C110" s="147">
        <f>SUM(C104:C109)</f>
        <v>10775032.800000001</v>
      </c>
      <c r="D110" s="148">
        <f>SUM(D104:D109)</f>
        <v>0.99999999999999989</v>
      </c>
      <c r="E110" s="145"/>
      <c r="F110" s="145"/>
      <c r="G110" s="121"/>
    </row>
    <row r="111" spans="1:7" ht="12" customHeight="1" x14ac:dyDescent="0.25">
      <c r="A111" s="91"/>
      <c r="B111" s="122"/>
      <c r="C111" s="119"/>
      <c r="D111" s="120"/>
      <c r="E111" s="119"/>
      <c r="F111" s="119"/>
      <c r="G111" s="121"/>
    </row>
    <row r="112" spans="1:7" ht="12.75" customHeight="1" x14ac:dyDescent="0.25">
      <c r="A112" s="91"/>
      <c r="B112" s="47"/>
      <c r="C112" s="119"/>
      <c r="D112" s="120"/>
      <c r="E112" s="119"/>
      <c r="F112" s="119"/>
      <c r="G112" s="121"/>
    </row>
    <row r="113" spans="1:7" ht="12" customHeight="1" thickBot="1" x14ac:dyDescent="0.3">
      <c r="A113" s="149"/>
      <c r="B113" s="150"/>
      <c r="C113" s="151" t="s">
        <v>62</v>
      </c>
      <c r="D113" s="152"/>
      <c r="E113" s="153"/>
      <c r="F113" s="154"/>
      <c r="G113" s="121"/>
    </row>
    <row r="114" spans="1:7" ht="12" customHeight="1" x14ac:dyDescent="0.25">
      <c r="A114" s="91"/>
      <c r="B114" s="155" t="s">
        <v>135</v>
      </c>
      <c r="C114" s="163">
        <f>4000*2</f>
        <v>8000</v>
      </c>
      <c r="D114" s="164">
        <v>10000</v>
      </c>
      <c r="E114" s="163">
        <v>12000</v>
      </c>
      <c r="F114" s="156"/>
      <c r="G114" s="157"/>
    </row>
    <row r="115" spans="1:7" ht="12.75" customHeight="1" thickBot="1" x14ac:dyDescent="0.3">
      <c r="A115" s="91"/>
      <c r="B115" s="158" t="s">
        <v>136</v>
      </c>
      <c r="C115" s="159">
        <f>(G88/C114)</f>
        <v>1346.8791000000001</v>
      </c>
      <c r="D115" s="160">
        <f>(G88/D114)</f>
        <v>1077.5032800000001</v>
      </c>
      <c r="E115" s="161">
        <f>(G88/E114)</f>
        <v>897.91940000000011</v>
      </c>
      <c r="F115" s="156"/>
      <c r="G115" s="157"/>
    </row>
    <row r="116" spans="1:7" ht="15.6" customHeight="1" x14ac:dyDescent="0.25">
      <c r="A116" s="91"/>
      <c r="B116" s="118" t="s">
        <v>63</v>
      </c>
      <c r="C116" s="128"/>
      <c r="D116" s="129"/>
      <c r="E116" s="128"/>
      <c r="F116" s="128"/>
      <c r="G116" s="128"/>
    </row>
  </sheetData>
  <mergeCells count="9">
    <mergeCell ref="B102:C10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2" fitToHeight="2" orientation="portrait" r:id="rId1"/>
  <headerFooter>
    <oddFooter>&amp;C&amp;"Helvetica Neue,Regular"&amp;12&amp;K000000&amp;P</oddFooter>
  </headerFooter>
  <ignoredErrors>
    <ignoredError sqref="G27 G8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Sandia bajo túnel</vt:lpstr>
      <vt:lpstr>'Sandia bajo túnel'!Área_de_impresión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2022-06-20T20:22:00Z</cp:lastPrinted>
  <dcterms:created xsi:type="dcterms:W3CDTF">2020-11-27T12:49:26Z</dcterms:created>
  <dcterms:modified xsi:type="dcterms:W3CDTF">2022-06-22T15:04:27Z</dcterms:modified>
</cp:coreProperties>
</file>