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ENGO\JUNIO\"/>
    </mc:Choice>
  </mc:AlternateContent>
  <bookViews>
    <workbookView xWindow="0" yWindow="0" windowWidth="28800" windowHeight="12435"/>
  </bookViews>
  <sheets>
    <sheet name="SANDIA TUNEL" sheetId="2" r:id="rId1"/>
  </sheets>
  <definedNames>
    <definedName name="_xlnm.Print_Area" localSheetId="0">'SANDIA TUNEL'!$B$2:$G$105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2" l="1"/>
  <c r="G73" i="2"/>
  <c r="G48" i="2"/>
  <c r="G66" i="2"/>
  <c r="G65" i="2"/>
  <c r="G64" i="2"/>
  <c r="G62" i="2"/>
  <c r="G61" i="2"/>
  <c r="G60" i="2"/>
  <c r="G58" i="2"/>
  <c r="G56" i="2"/>
  <c r="G55" i="2"/>
  <c r="G54" i="2"/>
  <c r="G52" i="2"/>
  <c r="G51" i="2"/>
  <c r="G50" i="2"/>
  <c r="G42" i="2"/>
  <c r="G41" i="2"/>
  <c r="G40" i="2"/>
  <c r="G39" i="2"/>
  <c r="G38" i="2"/>
  <c r="G37" i="2"/>
  <c r="G27" i="2"/>
  <c r="G26" i="2"/>
  <c r="G25" i="2"/>
  <c r="G24" i="2"/>
  <c r="G23" i="2"/>
  <c r="G22" i="2"/>
  <c r="G21" i="2"/>
  <c r="G43" i="2" l="1"/>
  <c r="G28" i="2"/>
  <c r="G67" i="2"/>
  <c r="D103" i="2" l="1"/>
  <c r="G71" i="2"/>
  <c r="G32" i="2"/>
  <c r="G33" i="2" s="1"/>
  <c r="G12" i="2"/>
  <c r="G79" i="2" s="1"/>
  <c r="G74" i="2" l="1"/>
  <c r="C97" i="2" s="1"/>
  <c r="C96" i="2"/>
  <c r="C94" i="2"/>
  <c r="C95" i="2"/>
  <c r="C93" i="2" l="1"/>
  <c r="G76" i="2"/>
  <c r="G77" i="2" s="1"/>
  <c r="C98" i="2" s="1"/>
  <c r="C99" i="2" l="1"/>
  <c r="D93" i="2" s="1"/>
  <c r="G78" i="2"/>
  <c r="D96" i="2" l="1"/>
  <c r="D98" i="2"/>
  <c r="D95" i="2"/>
  <c r="D97" i="2"/>
  <c r="E104" i="2"/>
  <c r="C104" i="2"/>
  <c r="G80" i="2"/>
  <c r="D104" i="2"/>
  <c r="D99" i="2" l="1"/>
</calcChain>
</file>

<file path=xl/sharedStrings.xml><?xml version="1.0" encoding="utf-8"?>
<sst xmlns="http://schemas.openxmlformats.org/spreadsheetml/2006/main" count="195" uniqueCount="134">
  <si>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</si>
  <si>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</si>
  <si>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</si>
  <si>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</si>
  <si>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</si>
  <si>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</si>
  <si>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</si>
  <si>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</si>
  <si>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</si>
  <si>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</si>
  <si>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</si>
  <si>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</si>
  <si>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</si>
  <si>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</si>
  <si>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</si>
  <si>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</si>
  <si>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</si>
  <si>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</si>
  <si>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</si>
  <si>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</si>
  <si>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</si>
  <si>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</si>
  <si>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</si>
  <si>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</si>
  <si>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</si>
  <si>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</si>
  <si>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</si>
  <si>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</si>
  <si>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</si>
  <si>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</si>
  <si>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</si>
  <si>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</si>
  <si>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</si>
  <si>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</si>
  <si>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</si>
  <si>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</si>
  <si>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</si>
  <si>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</si>
  <si>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</si>
  <si>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</si>
  <si>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</si>
  <si>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</si>
  <si>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</si>
  <si>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</si>
  <si>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</si>
  <si>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</si>
  <si>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</si>
  <si>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</si>
  <si>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</si>
  <si>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</si>
  <si>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</si>
  <si>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</si>
  <si>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</si>
  <si>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</si>
  <si>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</si>
  <si>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</si>
  <si>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Limpia manual</t>
  </si>
  <si>
    <t>Aradura</t>
  </si>
  <si>
    <t>u</t>
  </si>
  <si>
    <t>kg</t>
  </si>
  <si>
    <t>Nitrato de potasio</t>
  </si>
  <si>
    <t>Lt</t>
  </si>
  <si>
    <t>O"higgins</t>
  </si>
  <si>
    <t>Rengo</t>
  </si>
  <si>
    <t>Época(Mes)</t>
  </si>
  <si>
    <t>ESCENARIOS COSTO UNITARIO  ($/unidades) kg</t>
  </si>
  <si>
    <t>Rendimiento  (Unidades/hà) kg</t>
  </si>
  <si>
    <t>Costo unitario ($/ Unidades) kg (*)</t>
  </si>
  <si>
    <t>3</t>
  </si>
  <si>
    <t>Agosto</t>
  </si>
  <si>
    <t>Octubre</t>
  </si>
  <si>
    <t>Junio-Julio</t>
  </si>
  <si>
    <t>Junio</t>
  </si>
  <si>
    <t>lt</t>
  </si>
  <si>
    <t>mt</t>
  </si>
  <si>
    <t>Previcur Energy</t>
  </si>
  <si>
    <t>Bravo 720</t>
  </si>
  <si>
    <t>gr</t>
  </si>
  <si>
    <t>Riegos</t>
  </si>
  <si>
    <t>Octubre-Diciembre</t>
  </si>
  <si>
    <t>FUNGICIDAS</t>
  </si>
  <si>
    <t>HERBICIDAS</t>
  </si>
  <si>
    <t>INSECTICIDAS</t>
  </si>
  <si>
    <t>JA</t>
  </si>
  <si>
    <t>FERTILIZANTES</t>
  </si>
  <si>
    <t>Enero-febrero</t>
  </si>
  <si>
    <t>Aplicación de pesticidas</t>
  </si>
  <si>
    <t>octubre</t>
  </si>
  <si>
    <t>Agosto-Septiembre</t>
  </si>
  <si>
    <t>Mezcla hortalicera</t>
  </si>
  <si>
    <t xml:space="preserve">Flete </t>
  </si>
  <si>
    <t>ingreso mercado</t>
  </si>
  <si>
    <t>Diciembre-febrero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</si>
  <si>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</si>
  <si>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</si>
  <si>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SANDIA TÚNEL</t>
  </si>
  <si>
    <t>DELTA</t>
  </si>
  <si>
    <t>Mayorista</t>
  </si>
  <si>
    <t>Diciembre- Enero</t>
  </si>
  <si>
    <t>heladas</t>
  </si>
  <si>
    <t>Riego de pre-plantación</t>
  </si>
  <si>
    <t>Transplante (3x0,8 mt)</t>
  </si>
  <si>
    <t>Aplicación de fertilizante</t>
  </si>
  <si>
    <t>Septiembre-Octubre</t>
  </si>
  <si>
    <t>Septiembre-Diciembre</t>
  </si>
  <si>
    <t>Octubre-Noviembre</t>
  </si>
  <si>
    <t>Cosecha y carga</t>
  </si>
  <si>
    <t>Enero-Febrero</t>
  </si>
  <si>
    <t>Corridas de surcos</t>
  </si>
  <si>
    <t>Rastrajes (2)</t>
  </si>
  <si>
    <t>Colocación de mulch</t>
  </si>
  <si>
    <t>Melgadura y acequiadura</t>
  </si>
  <si>
    <t>Tractoelevador</t>
  </si>
  <si>
    <t>Subtotal jornadas Maquinaria</t>
  </si>
  <si>
    <t>SEMILLAS Y PLANTAS</t>
  </si>
  <si>
    <t>Plantines injertado</t>
  </si>
  <si>
    <t>Urea granulada</t>
  </si>
  <si>
    <t>Septiembre-Noviembre</t>
  </si>
  <si>
    <t xml:space="preserve">Timorex Gold </t>
  </si>
  <si>
    <t>Gramoxone</t>
  </si>
  <si>
    <t>Trigard</t>
  </si>
  <si>
    <t>Gladiador</t>
  </si>
  <si>
    <t>Abamectin 18 EC</t>
  </si>
  <si>
    <t>Plástico para túnel 50 micras</t>
  </si>
  <si>
    <t>Plástico mulch 100 micras</t>
  </si>
  <si>
    <t>Manto térmico 1,4mt ancho</t>
  </si>
  <si>
    <t>m2</t>
  </si>
  <si>
    <t xml:space="preserve">Unidad </t>
  </si>
  <si>
    <t>Colmenas</t>
  </si>
  <si>
    <t>septiembre- octubre</t>
  </si>
  <si>
    <t>Rengo, Malloa, Quinta de Tilcoco</t>
  </si>
  <si>
    <t>PRECIO ESPERADO ($/unidad)</t>
  </si>
  <si>
    <t>RENDIMIENTO (Unidad/ha)</t>
  </si>
  <si>
    <t>30000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</si>
</sst>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theme="1" tint="4.9989318521683403E-2"/>
      <name val="Calibri"/>
      <family val="2"/>
    </font>
    <font>
      <sz val="8"/>
      <color theme="1" tint="4.9989318521683403E-2"/>
      <name val="Arial Narrow"/>
      <family val="2"/>
    </font>
    <font>
      <sz val="8"/>
      <name val="Arial Narrow"/>
      <family val="2"/>
    </font>
    <font>
      <sz val="11"/>
      <color rgb="FF000000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0" fontId="4" fillId="0" borderId="19"/>
    <xf numFmtId="9" fontId="9" fillId="0" borderId="19"/>
  </cellStyleXfs>
  <cellXfs count="18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3" fillId="2" borderId="19" xfId="0" applyFont="1" applyFill="1" applyBorder="1" applyAlignment="1"/>
    <xf numFmtId="0" fontId="0" fillId="2" borderId="21" xfId="0" applyFont="1" applyFill="1" applyBorder="1" applyAlignment="1"/>
    <xf numFmtId="49" fontId="3" fillId="2" borderId="19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166" fontId="1" fillId="2" borderId="6" xfId="0" applyNumberFormat="1" applyFont="1" applyFill="1" applyBorder="1" applyAlignment="1">
      <alignment horizontal="right" wrapText="1"/>
    </xf>
    <xf numFmtId="0" fontId="1" fillId="2" borderId="6" xfId="0" applyNumberFormat="1" applyFont="1" applyFill="1" applyBorder="1" applyAlignment="1">
      <alignment horizontal="center" wrapText="1"/>
    </xf>
    <xf numFmtId="49" fontId="1" fillId="2" borderId="50" xfId="0" applyNumberFormat="1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3" fontId="1" fillId="2" borderId="50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6" xfId="0" applyNumberFormat="1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Alignment="1"/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right"/>
    </xf>
    <xf numFmtId="0" fontId="6" fillId="0" borderId="0" xfId="0" applyNumberFormat="1" applyFont="1" applyAlignment="1"/>
    <xf numFmtId="0" fontId="6" fillId="2" borderId="21" xfId="0" applyFont="1" applyFill="1" applyBorder="1" applyAlignment="1"/>
    <xf numFmtId="3" fontId="1" fillId="2" borderId="58" xfId="0" applyNumberFormat="1" applyFont="1" applyFill="1" applyBorder="1" applyAlignment="1">
      <alignment horizontal="center" wrapText="1"/>
    </xf>
    <xf numFmtId="49" fontId="1" fillId="2" borderId="60" xfId="0" applyNumberFormat="1" applyFont="1" applyFill="1" applyBorder="1" applyAlignment="1">
      <alignment wrapText="1"/>
    </xf>
    <xf numFmtId="49" fontId="1" fillId="2" borderId="60" xfId="0" applyNumberFormat="1" applyFont="1" applyFill="1" applyBorder="1" applyAlignment="1">
      <alignment horizontal="center" wrapText="1"/>
    </xf>
    <xf numFmtId="0" fontId="1" fillId="2" borderId="60" xfId="0" applyNumberFormat="1" applyFont="1" applyFill="1" applyBorder="1" applyAlignment="1">
      <alignment horizontal="center" wrapText="1"/>
    </xf>
    <xf numFmtId="3" fontId="1" fillId="2" borderId="60" xfId="0" applyNumberFormat="1" applyFont="1" applyFill="1" applyBorder="1" applyAlignment="1">
      <alignment horizontal="center" wrapText="1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3" fontId="2" fillId="3" borderId="59" xfId="0" applyNumberFormat="1" applyFont="1" applyFill="1" applyBorder="1" applyAlignment="1">
      <alignment horizontal="center" vertical="center"/>
    </xf>
    <xf numFmtId="49" fontId="1" fillId="2" borderId="50" xfId="0" applyNumberFormat="1" applyFont="1" applyFill="1" applyBorder="1" applyAlignment="1">
      <alignment wrapText="1"/>
    </xf>
    <xf numFmtId="49" fontId="1" fillId="2" borderId="50" xfId="0" applyNumberFormat="1" applyFont="1" applyFill="1" applyBorder="1" applyAlignment="1">
      <alignment horizontal="center" wrapText="1"/>
    </xf>
    <xf numFmtId="0" fontId="1" fillId="2" borderId="50" xfId="0" applyNumberFormat="1" applyFont="1" applyFill="1" applyBorder="1" applyAlignment="1">
      <alignment horizontal="center" wrapText="1"/>
    </xf>
    <xf numFmtId="3" fontId="1" fillId="2" borderId="50" xfId="0" applyNumberFormat="1" applyFont="1" applyFill="1" applyBorder="1" applyAlignment="1">
      <alignment horizontal="center" wrapText="1"/>
    </xf>
    <xf numFmtId="49" fontId="7" fillId="0" borderId="50" xfId="0" applyNumberFormat="1" applyFont="1" applyFill="1" applyBorder="1" applyAlignment="1">
      <alignment horizontal="left" vertical="center"/>
    </xf>
    <xf numFmtId="49" fontId="7" fillId="0" borderId="50" xfId="0" applyNumberFormat="1" applyFont="1" applyFill="1" applyBorder="1" applyAlignment="1">
      <alignment horizontal="center" vertical="center" wrapText="1"/>
    </xf>
    <xf numFmtId="49" fontId="7" fillId="0" borderId="50" xfId="0" applyNumberFormat="1" applyFont="1" applyFill="1" applyBorder="1" applyAlignment="1">
      <alignment horizontal="center" vertical="center"/>
    </xf>
    <xf numFmtId="0" fontId="1" fillId="2" borderId="50" xfId="0" applyFont="1" applyFill="1" applyBorder="1" applyAlignment="1"/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19" xfId="0" applyFont="1" applyFill="1" applyBorder="1" applyAlignment="1">
      <alignment vertical="center"/>
    </xf>
    <xf numFmtId="0" fontId="1" fillId="2" borderId="7" xfId="0" applyFont="1" applyFill="1" applyBorder="1" applyAlignment="1"/>
    <xf numFmtId="17" fontId="12" fillId="0" borderId="57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11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1" fillId="3" borderId="6" xfId="0" applyNumberFormat="1" applyFont="1" applyFill="1" applyBorder="1" applyAlignment="1">
      <alignment horizontal="center" vertical="center" wrapText="1"/>
    </xf>
    <xf numFmtId="0" fontId="14" fillId="0" borderId="57" xfId="0" applyFont="1" applyFill="1" applyBorder="1" applyAlignment="1">
      <alignment wrapText="1"/>
    </xf>
    <xf numFmtId="0" fontId="14" fillId="0" borderId="57" xfId="0" applyFont="1" applyFill="1" applyBorder="1" applyAlignment="1">
      <alignment horizontal="center" wrapText="1"/>
    </xf>
    <xf numFmtId="3" fontId="14" fillId="0" borderId="57" xfId="2" applyNumberFormat="1" applyFont="1" applyFill="1" applyBorder="1" applyAlignment="1" applyProtection="1">
      <alignment horizontal="center" wrapText="1"/>
    </xf>
    <xf numFmtId="0" fontId="8" fillId="0" borderId="57" xfId="0" applyFont="1" applyFill="1" applyBorder="1"/>
    <xf numFmtId="0" fontId="14" fillId="0" borderId="57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3" fontId="14" fillId="0" borderId="57" xfId="2" applyNumberFormat="1" applyFont="1" applyFill="1" applyBorder="1" applyAlignment="1" applyProtection="1">
      <alignment horizontal="center"/>
    </xf>
    <xf numFmtId="3" fontId="1" fillId="2" borderId="12" xfId="0" applyNumberFormat="1" applyFont="1" applyFill="1" applyBorder="1" applyAlignment="1"/>
    <xf numFmtId="3" fontId="1" fillId="2" borderId="12" xfId="0" applyNumberFormat="1" applyFont="1" applyFill="1" applyBorder="1" applyAlignment="1">
      <alignment horizontal="right"/>
    </xf>
    <xf numFmtId="49" fontId="11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11" fillId="3" borderId="51" xfId="0" applyNumberFormat="1" applyFont="1" applyFill="1" applyBorder="1" applyAlignment="1">
      <alignment horizontal="center" vertical="center"/>
    </xf>
    <xf numFmtId="49" fontId="11" fillId="3" borderId="51" xfId="0" applyNumberFormat="1" applyFont="1" applyFill="1" applyBorder="1" applyAlignment="1">
      <alignment horizontal="center" vertical="center" wrapText="1"/>
    </xf>
    <xf numFmtId="49" fontId="11" fillId="3" borderId="15" xfId="0" applyNumberFormat="1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11" fillId="3" borderId="13" xfId="0" applyNumberFormat="1" applyFont="1" applyFill="1" applyBorder="1" applyAlignment="1">
      <alignment horizontal="center" vertical="center"/>
    </xf>
    <xf numFmtId="49" fontId="11" fillId="3" borderId="13" xfId="0" applyNumberFormat="1" applyFont="1" applyFill="1" applyBorder="1" applyAlignment="1">
      <alignment horizontal="center" vertical="center" wrapText="1"/>
    </xf>
    <xf numFmtId="49" fontId="11" fillId="3" borderId="51" xfId="0" applyNumberFormat="1" applyFont="1" applyFill="1" applyBorder="1" applyAlignment="1">
      <alignment horizontal="right" vertical="center" wrapText="1"/>
    </xf>
    <xf numFmtId="0" fontId="8" fillId="9" borderId="57" xfId="0" applyFont="1" applyFill="1" applyBorder="1" applyAlignment="1">
      <alignment horizontal="center" wrapText="1"/>
    </xf>
    <xf numFmtId="3" fontId="8" fillId="9" borderId="57" xfId="2" applyNumberFormat="1" applyFont="1" applyFill="1" applyBorder="1" applyAlignment="1" applyProtection="1">
      <alignment horizontal="center"/>
    </xf>
    <xf numFmtId="3" fontId="1" fillId="0" borderId="57" xfId="0" applyNumberFormat="1" applyFont="1" applyFill="1" applyBorder="1" applyAlignment="1">
      <alignment horizontal="center" wrapText="1"/>
    </xf>
    <xf numFmtId="0" fontId="14" fillId="9" borderId="57" xfId="0" applyFont="1" applyFill="1" applyBorder="1"/>
    <xf numFmtId="0" fontId="14" fillId="9" borderId="57" xfId="0" applyFont="1" applyFill="1" applyBorder="1" applyAlignment="1">
      <alignment horizontal="center"/>
    </xf>
    <xf numFmtId="3" fontId="14" fillId="9" borderId="57" xfId="0" applyNumberFormat="1" applyFont="1" applyFill="1" applyBorder="1" applyAlignment="1">
      <alignment horizontal="center"/>
    </xf>
    <xf numFmtId="3" fontId="14" fillId="9" borderId="57" xfId="2" applyNumberFormat="1" applyFont="1" applyFill="1" applyBorder="1" applyAlignment="1" applyProtection="1">
      <alignment horizontal="center"/>
    </xf>
    <xf numFmtId="0" fontId="15" fillId="9" borderId="57" xfId="0" applyFont="1" applyFill="1" applyBorder="1"/>
    <xf numFmtId="0" fontId="1" fillId="9" borderId="57" xfId="0" applyFont="1" applyFill="1" applyBorder="1" applyAlignment="1">
      <alignment horizontal="center" wrapText="1"/>
    </xf>
    <xf numFmtId="49" fontId="2" fillId="3" borderId="50" xfId="0" applyNumberFormat="1" applyFont="1" applyFill="1" applyBorder="1" applyAlignment="1">
      <alignment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vertical="center"/>
    </xf>
    <xf numFmtId="3" fontId="2" fillId="3" borderId="50" xfId="0" applyNumberFormat="1" applyFont="1" applyFill="1" applyBorder="1" applyAlignment="1">
      <alignment horizontal="center" vertical="center"/>
    </xf>
    <xf numFmtId="0" fontId="1" fillId="2" borderId="52" xfId="0" applyFont="1" applyFill="1" applyBorder="1" applyAlignment="1"/>
    <xf numFmtId="0" fontId="1" fillId="2" borderId="53" xfId="0" applyFont="1" applyFill="1" applyBorder="1" applyAlignment="1"/>
    <xf numFmtId="0" fontId="1" fillId="2" borderId="53" xfId="0" applyFont="1" applyFill="1" applyBorder="1" applyAlignment="1">
      <alignment horizontal="center"/>
    </xf>
    <xf numFmtId="3" fontId="1" fillId="2" borderId="53" xfId="0" applyNumberFormat="1" applyFont="1" applyFill="1" applyBorder="1" applyAlignment="1"/>
    <xf numFmtId="3" fontId="1" fillId="2" borderId="53" xfId="0" applyNumberFormat="1" applyFont="1" applyFill="1" applyBorder="1" applyAlignment="1">
      <alignment horizontal="right"/>
    </xf>
    <xf numFmtId="0" fontId="2" fillId="3" borderId="59" xfId="0" applyFont="1" applyFill="1" applyBorder="1" applyAlignment="1">
      <alignment horizontal="right" vertical="center"/>
    </xf>
    <xf numFmtId="0" fontId="1" fillId="2" borderId="22" xfId="0" applyFont="1" applyFill="1" applyBorder="1" applyAlignment="1"/>
    <xf numFmtId="3" fontId="1" fillId="2" borderId="22" xfId="0" applyNumberFormat="1" applyFont="1" applyFill="1" applyBorder="1" applyAlignment="1"/>
    <xf numFmtId="3" fontId="1" fillId="2" borderId="22" xfId="0" applyNumberFormat="1" applyFont="1" applyFill="1" applyBorder="1" applyAlignment="1">
      <alignment horizontal="right"/>
    </xf>
    <xf numFmtId="49" fontId="11" fillId="5" borderId="23" xfId="0" applyNumberFormat="1" applyFont="1" applyFill="1" applyBorder="1" applyAlignment="1">
      <alignment vertical="center"/>
    </xf>
    <xf numFmtId="0" fontId="11" fillId="5" borderId="24" xfId="0" applyFont="1" applyFill="1" applyBorder="1" applyAlignment="1">
      <alignment vertical="center"/>
    </xf>
    <xf numFmtId="164" fontId="11" fillId="5" borderId="25" xfId="0" applyNumberFormat="1" applyFont="1" applyFill="1" applyBorder="1" applyAlignment="1">
      <alignment vertical="center"/>
    </xf>
    <xf numFmtId="49" fontId="11" fillId="3" borderId="26" xfId="0" applyNumberFormat="1" applyFont="1" applyFill="1" applyBorder="1" applyAlignment="1">
      <alignment vertical="center"/>
    </xf>
    <xf numFmtId="0" fontId="11" fillId="3" borderId="15" xfId="0" applyFont="1" applyFill="1" applyBorder="1" applyAlignment="1">
      <alignment vertical="center"/>
    </xf>
    <xf numFmtId="164" fontId="11" fillId="3" borderId="27" xfId="0" applyNumberFormat="1" applyFont="1" applyFill="1" applyBorder="1" applyAlignment="1">
      <alignment vertical="center"/>
    </xf>
    <xf numFmtId="49" fontId="11" fillId="5" borderId="26" xfId="0" applyNumberFormat="1" applyFont="1" applyFill="1" applyBorder="1" applyAlignment="1">
      <alignment vertical="center"/>
    </xf>
    <xf numFmtId="0" fontId="11" fillId="5" borderId="15" xfId="0" applyFont="1" applyFill="1" applyBorder="1" applyAlignment="1">
      <alignment vertical="center"/>
    </xf>
    <xf numFmtId="164" fontId="11" fillId="5" borderId="27" xfId="0" applyNumberFormat="1" applyFont="1" applyFill="1" applyBorder="1" applyAlignment="1">
      <alignment vertical="center"/>
    </xf>
    <xf numFmtId="49" fontId="11" fillId="5" borderId="28" xfId="0" applyNumberFormat="1" applyFont="1" applyFill="1" applyBorder="1" applyAlignment="1">
      <alignment vertical="center"/>
    </xf>
    <xf numFmtId="0" fontId="11" fillId="5" borderId="29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164" fontId="11" fillId="2" borderId="19" xfId="0" applyNumberFormat="1" applyFont="1" applyFill="1" applyBorder="1" applyAlignment="1">
      <alignment horizontal="right" vertical="center"/>
    </xf>
    <xf numFmtId="0" fontId="1" fillId="2" borderId="19" xfId="0" applyFont="1" applyFill="1" applyBorder="1" applyAlignment="1">
      <alignment vertical="center"/>
    </xf>
    <xf numFmtId="49" fontId="5" fillId="2" borderId="40" xfId="0" applyNumberFormat="1" applyFont="1" applyFill="1" applyBorder="1" applyAlignment="1">
      <alignment vertical="center"/>
    </xf>
    <xf numFmtId="0" fontId="1" fillId="2" borderId="41" xfId="0" applyFont="1" applyFill="1" applyBorder="1" applyAlignment="1"/>
    <xf numFmtId="0" fontId="1" fillId="2" borderId="42" xfId="0" applyFont="1" applyFill="1" applyBorder="1" applyAlignment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8" borderId="39" xfId="0" applyFont="1" applyFill="1" applyBorder="1" applyAlignment="1"/>
    <xf numFmtId="0" fontId="1" fillId="6" borderId="19" xfId="0" applyFont="1" applyFill="1" applyBorder="1" applyAlignment="1"/>
    <xf numFmtId="49" fontId="5" fillId="7" borderId="30" xfId="0" applyNumberFormat="1" applyFont="1" applyFill="1" applyBorder="1" applyAlignment="1">
      <alignment vertical="center"/>
    </xf>
    <xf numFmtId="49" fontId="5" fillId="7" borderId="20" xfId="0" applyNumberFormat="1" applyFont="1" applyFill="1" applyBorder="1" applyAlignment="1">
      <alignment horizontal="center" vertical="center"/>
    </xf>
    <xf numFmtId="49" fontId="1" fillId="7" borderId="31" xfId="0" applyNumberFormat="1" applyFont="1" applyFill="1" applyBorder="1" applyAlignment="1">
      <alignment horizontal="center"/>
    </xf>
    <xf numFmtId="49" fontId="5" fillId="2" borderId="32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1" fillId="2" borderId="33" xfId="0" applyNumberFormat="1" applyFont="1" applyFill="1" applyBorder="1" applyAlignment="1"/>
    <xf numFmtId="165" fontId="5" fillId="2" borderId="6" xfId="0" applyNumberFormat="1" applyFont="1" applyFill="1" applyBorder="1" applyAlignment="1">
      <alignment vertical="center"/>
    </xf>
    <xf numFmtId="0" fontId="11" fillId="6" borderId="19" xfId="0" applyFont="1" applyFill="1" applyBorder="1" applyAlignment="1">
      <alignment vertical="center"/>
    </xf>
    <xf numFmtId="49" fontId="5" fillId="7" borderId="34" xfId="0" applyNumberFormat="1" applyFont="1" applyFill="1" applyBorder="1" applyAlignment="1">
      <alignment vertical="center"/>
    </xf>
    <xf numFmtId="165" fontId="5" fillId="7" borderId="35" xfId="0" applyNumberFormat="1" applyFont="1" applyFill="1" applyBorder="1" applyAlignment="1">
      <alignment vertical="center"/>
    </xf>
    <xf numFmtId="9" fontId="5" fillId="7" borderId="36" xfId="0" applyNumberFormat="1" applyFont="1" applyFill="1" applyBorder="1" applyAlignment="1">
      <alignment vertical="center"/>
    </xf>
    <xf numFmtId="49" fontId="5" fillId="7" borderId="48" xfId="0" applyNumberFormat="1" applyFont="1" applyFill="1" applyBorder="1" applyAlignment="1">
      <alignment vertical="center"/>
    </xf>
    <xf numFmtId="3" fontId="5" fillId="7" borderId="49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164" fontId="5" fillId="2" borderId="19" xfId="0" applyNumberFormat="1" applyFont="1" applyFill="1" applyBorder="1" applyAlignment="1">
      <alignment horizontal="right" vertical="center"/>
    </xf>
    <xf numFmtId="165" fontId="5" fillId="7" borderId="36" xfId="0" applyNumberFormat="1" applyFont="1" applyFill="1" applyBorder="1" applyAlignment="1">
      <alignment vertical="center"/>
    </xf>
    <xf numFmtId="0" fontId="1" fillId="0" borderId="57" xfId="0" applyFont="1" applyFill="1" applyBorder="1" applyAlignment="1">
      <alignment horizontal="center" wrapText="1"/>
    </xf>
    <xf numFmtId="0" fontId="18" fillId="9" borderId="57" xfId="0" applyFont="1" applyFill="1" applyBorder="1" applyAlignment="1">
      <alignment horizontal="left" wrapText="1"/>
    </xf>
    <xf numFmtId="0" fontId="1" fillId="0" borderId="57" xfId="0" applyFont="1" applyFill="1" applyBorder="1" applyAlignment="1">
      <alignment horizontal="left" wrapText="1"/>
    </xf>
    <xf numFmtId="0" fontId="1" fillId="0" borderId="57" xfId="0" applyFont="1" applyFill="1" applyBorder="1"/>
    <xf numFmtId="0" fontId="1" fillId="9" borderId="57" xfId="0" applyFont="1" applyFill="1" applyBorder="1"/>
    <xf numFmtId="49" fontId="2" fillId="3" borderId="5" xfId="0" applyNumberFormat="1" applyFont="1" applyFill="1" applyBorder="1" applyAlignment="1">
      <alignment vertical="center" wrapText="1"/>
    </xf>
    <xf numFmtId="49" fontId="13" fillId="3" borderId="6" xfId="0" applyNumberFormat="1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9" fontId="17" fillId="8" borderId="37" xfId="0" applyNumberFormat="1" applyFont="1" applyFill="1" applyBorder="1" applyAlignment="1">
      <alignment vertical="center"/>
    </xf>
    <xf numFmtId="0" fontId="5" fillId="8" borderId="38" xfId="0" applyFont="1" applyFill="1" applyBorder="1" applyAlignment="1">
      <alignment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3"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1019173</xdr:colOff>
      <xdr:row>0</xdr:row>
      <xdr:rowOff>161925</xdr:rowOff>
    </xdr:from>
    <xdr:to>
      <xdr:col>7</xdr:col>
      <xdr:colOff>61268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3" y="161925"/>
          <a:ext cx="7591941" cy="1193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zoomScale="148" zoomScaleNormal="148" workbookViewId="0">
      <selection activeCell="B2" sqref="B2:G105"/>
    </sheetView>
  </sheetViews>
  <sheetFormatPr baseColWidth="10" defaultColWidth="10.85546875" defaultRowHeight="11.25" customHeight="1" x14ac:dyDescent="0.25"/>
  <cols>
    <col min="1" max="1" width="8" style="1" customWidth="1"/>
    <col min="2" max="2" width="21.28515625" style="1" customWidth="1"/>
    <col min="3" max="3" width="18.5703125" style="1" bestFit="1" customWidth="1"/>
    <col min="4" max="4" width="14.85546875" style="1" customWidth="1"/>
    <col min="5" max="5" width="22.28515625" style="1" bestFit="1" customWidth="1"/>
    <col min="6" max="6" width="18.7109375" style="1" customWidth="1"/>
    <col min="7" max="7" width="17.140625" style="27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3"/>
    </row>
    <row r="2" spans="1:7" ht="15" customHeight="1" x14ac:dyDescent="0.25">
      <c r="A2" s="2"/>
      <c r="B2" s="2"/>
      <c r="C2" s="2"/>
      <c r="D2" s="2"/>
      <c r="E2" s="2"/>
      <c r="F2" s="2"/>
      <c r="G2" s="23"/>
    </row>
    <row r="3" spans="1:7" ht="15" customHeight="1" x14ac:dyDescent="0.25">
      <c r="A3" s="2"/>
      <c r="B3" s="2"/>
      <c r="C3" s="2"/>
      <c r="D3" s="2"/>
      <c r="E3" s="2"/>
      <c r="F3" s="2"/>
      <c r="G3" s="23"/>
    </row>
    <row r="4" spans="1:7" ht="15" customHeight="1" x14ac:dyDescent="0.25">
      <c r="A4" s="2"/>
      <c r="B4" s="2"/>
      <c r="C4" s="2"/>
      <c r="D4" s="2"/>
      <c r="E4" s="2"/>
      <c r="F4" s="2"/>
      <c r="G4" s="23"/>
    </row>
    <row r="5" spans="1:7" ht="15" customHeight="1" x14ac:dyDescent="0.25">
      <c r="A5" s="2"/>
      <c r="B5" s="2"/>
      <c r="C5" s="2"/>
      <c r="D5" s="2"/>
      <c r="E5" s="2"/>
      <c r="F5" s="2"/>
      <c r="G5" s="23"/>
    </row>
    <row r="6" spans="1:7" ht="15" customHeight="1" x14ac:dyDescent="0.25">
      <c r="A6" s="2"/>
      <c r="B6" s="2"/>
      <c r="C6" s="2"/>
      <c r="D6" s="2"/>
      <c r="E6" s="2"/>
      <c r="F6" s="2"/>
      <c r="G6" s="23"/>
    </row>
    <row r="7" spans="1:7" ht="15" customHeight="1" x14ac:dyDescent="0.25">
      <c r="A7" s="2"/>
      <c r="B7" s="2"/>
      <c r="C7" s="2"/>
      <c r="D7" s="2"/>
      <c r="E7" s="2"/>
      <c r="F7" s="2"/>
      <c r="G7" s="23"/>
    </row>
    <row r="8" spans="1:7" ht="15" customHeight="1" x14ac:dyDescent="0.25">
      <c r="A8" s="2"/>
      <c r="B8" s="3"/>
      <c r="C8" s="4"/>
      <c r="D8" s="2"/>
      <c r="E8" s="4"/>
      <c r="F8" s="4"/>
      <c r="G8" s="24"/>
    </row>
    <row r="9" spans="1:7" ht="12" customHeight="1" x14ac:dyDescent="0.25">
      <c r="A9" s="5"/>
      <c r="B9" s="166" t="s">
        <v>0</v>
      </c>
      <c r="C9" s="7" t="s">
        <v>95</v>
      </c>
      <c r="D9" s="56"/>
      <c r="E9" s="174" t="s">
        <v>132</v>
      </c>
      <c r="F9" s="175"/>
      <c r="G9" s="33">
        <v>8500</v>
      </c>
    </row>
    <row r="10" spans="1:7" ht="18" customHeight="1" x14ac:dyDescent="0.25">
      <c r="A10" s="5"/>
      <c r="B10" s="6" t="s">
        <v>1</v>
      </c>
      <c r="C10" s="28" t="s">
        <v>96</v>
      </c>
      <c r="D10" s="56"/>
      <c r="E10" s="176" t="s">
        <v>2</v>
      </c>
      <c r="F10" s="177"/>
      <c r="G10" s="7" t="s">
        <v>85</v>
      </c>
    </row>
    <row r="11" spans="1:7" ht="18" customHeight="1" x14ac:dyDescent="0.25">
      <c r="A11" s="5"/>
      <c r="B11" s="6" t="s">
        <v>3</v>
      </c>
      <c r="C11" s="7" t="s">
        <v>55</v>
      </c>
      <c r="D11" s="56"/>
      <c r="E11" s="176" t="s">
        <v>131</v>
      </c>
      <c r="F11" s="177"/>
      <c r="G11" s="25">
        <v>1450</v>
      </c>
    </row>
    <row r="12" spans="1:7" ht="11.25" customHeight="1" x14ac:dyDescent="0.25">
      <c r="A12" s="5"/>
      <c r="B12" s="6" t="s">
        <v>4</v>
      </c>
      <c r="C12" s="8" t="s">
        <v>62</v>
      </c>
      <c r="D12" s="56"/>
      <c r="E12" s="53" t="s">
        <v>5</v>
      </c>
      <c r="F12" s="54"/>
      <c r="G12" s="18">
        <f>G9*G11</f>
        <v>12325000</v>
      </c>
    </row>
    <row r="13" spans="1:7" ht="11.25" customHeight="1" x14ac:dyDescent="0.25">
      <c r="A13" s="5"/>
      <c r="B13" s="6" t="s">
        <v>6</v>
      </c>
      <c r="C13" s="7" t="s">
        <v>63</v>
      </c>
      <c r="D13" s="56"/>
      <c r="E13" s="176" t="s">
        <v>7</v>
      </c>
      <c r="F13" s="177"/>
      <c r="G13" s="7" t="s">
        <v>97</v>
      </c>
    </row>
    <row r="14" spans="1:7" ht="25.5" x14ac:dyDescent="0.25">
      <c r="A14" s="5"/>
      <c r="B14" s="6" t="s">
        <v>8</v>
      </c>
      <c r="C14" s="8" t="s">
        <v>130</v>
      </c>
      <c r="D14" s="56"/>
      <c r="E14" s="176" t="s">
        <v>9</v>
      </c>
      <c r="F14" s="177"/>
      <c r="G14" s="7" t="s">
        <v>98</v>
      </c>
    </row>
    <row r="15" spans="1:7" ht="15" x14ac:dyDescent="0.25">
      <c r="A15" s="5"/>
      <c r="B15" s="6" t="s">
        <v>10</v>
      </c>
      <c r="C15" s="57" t="s">
        <v>72</v>
      </c>
      <c r="D15" s="56"/>
      <c r="E15" s="178" t="s">
        <v>11</v>
      </c>
      <c r="F15" s="179"/>
      <c r="G15" s="8" t="s">
        <v>99</v>
      </c>
    </row>
    <row r="16" spans="1:7" ht="12" customHeight="1" x14ac:dyDescent="0.25">
      <c r="A16" s="2"/>
      <c r="B16" s="58"/>
      <c r="C16" s="59"/>
      <c r="D16" s="60"/>
      <c r="E16" s="61"/>
      <c r="F16" s="61"/>
      <c r="G16" s="62"/>
    </row>
    <row r="17" spans="1:7" ht="12" customHeight="1" x14ac:dyDescent="0.25">
      <c r="A17" s="9"/>
      <c r="B17" s="167" t="s">
        <v>12</v>
      </c>
      <c r="C17" s="168"/>
      <c r="D17" s="168"/>
      <c r="E17" s="168"/>
      <c r="F17" s="168"/>
      <c r="G17" s="168"/>
    </row>
    <row r="18" spans="1:7" ht="12" customHeight="1" x14ac:dyDescent="0.25">
      <c r="A18" s="2"/>
      <c r="B18" s="63"/>
      <c r="C18" s="64"/>
      <c r="D18" s="64"/>
      <c r="E18" s="64"/>
      <c r="F18" s="65"/>
      <c r="G18" s="66"/>
    </row>
    <row r="19" spans="1:7" ht="12" customHeight="1" x14ac:dyDescent="0.25">
      <c r="A19" s="5"/>
      <c r="B19" s="67" t="s">
        <v>13</v>
      </c>
      <c r="C19" s="68"/>
      <c r="D19" s="69"/>
      <c r="E19" s="69"/>
      <c r="F19" s="69"/>
      <c r="G19" s="70"/>
    </row>
    <row r="20" spans="1:7" ht="24" customHeight="1" x14ac:dyDescent="0.25">
      <c r="A20" s="9"/>
      <c r="B20" s="71" t="s">
        <v>14</v>
      </c>
      <c r="C20" s="71" t="s">
        <v>15</v>
      </c>
      <c r="D20" s="71" t="s">
        <v>16</v>
      </c>
      <c r="E20" s="71" t="s">
        <v>17</v>
      </c>
      <c r="F20" s="71" t="s">
        <v>18</v>
      </c>
      <c r="G20" s="71" t="s">
        <v>19</v>
      </c>
    </row>
    <row r="21" spans="1:7" ht="12.75" customHeight="1" x14ac:dyDescent="0.25">
      <c r="A21" s="9"/>
      <c r="B21" s="72" t="s">
        <v>100</v>
      </c>
      <c r="C21" s="73" t="s">
        <v>20</v>
      </c>
      <c r="D21" s="73">
        <v>1</v>
      </c>
      <c r="E21" s="73" t="s">
        <v>69</v>
      </c>
      <c r="F21" s="74">
        <v>30000</v>
      </c>
      <c r="G21" s="74">
        <f t="shared" ref="G21:G27" si="0">+F21*D21</f>
        <v>30000</v>
      </c>
    </row>
    <row r="22" spans="1:7" ht="12.75" customHeight="1" x14ac:dyDescent="0.25">
      <c r="A22" s="9"/>
      <c r="B22" s="72" t="s">
        <v>101</v>
      </c>
      <c r="C22" s="73" t="s">
        <v>20</v>
      </c>
      <c r="D22" s="73">
        <v>7</v>
      </c>
      <c r="E22" s="73" t="s">
        <v>69</v>
      </c>
      <c r="F22" s="74">
        <v>30000</v>
      </c>
      <c r="G22" s="74">
        <f t="shared" si="0"/>
        <v>210000</v>
      </c>
    </row>
    <row r="23" spans="1:7" ht="12.75" customHeight="1" x14ac:dyDescent="0.25">
      <c r="A23" s="9"/>
      <c r="B23" s="72" t="s">
        <v>102</v>
      </c>
      <c r="C23" s="73" t="s">
        <v>20</v>
      </c>
      <c r="D23" s="73">
        <v>2</v>
      </c>
      <c r="E23" s="73" t="s">
        <v>103</v>
      </c>
      <c r="F23" s="74">
        <v>30000</v>
      </c>
      <c r="G23" s="74">
        <f t="shared" si="0"/>
        <v>60000</v>
      </c>
    </row>
    <row r="24" spans="1:7" ht="12.75" customHeight="1" x14ac:dyDescent="0.25">
      <c r="A24" s="9"/>
      <c r="B24" s="72" t="s">
        <v>78</v>
      </c>
      <c r="C24" s="73" t="s">
        <v>20</v>
      </c>
      <c r="D24" s="73">
        <v>8</v>
      </c>
      <c r="E24" s="73" t="s">
        <v>104</v>
      </c>
      <c r="F24" s="74">
        <v>30000</v>
      </c>
      <c r="G24" s="74">
        <f t="shared" si="0"/>
        <v>240000</v>
      </c>
    </row>
    <row r="25" spans="1:7" ht="12.75" customHeight="1" x14ac:dyDescent="0.25">
      <c r="A25" s="9"/>
      <c r="B25" s="72" t="s">
        <v>56</v>
      </c>
      <c r="C25" s="73" t="s">
        <v>20</v>
      </c>
      <c r="D25" s="73">
        <v>6</v>
      </c>
      <c r="E25" s="73" t="s">
        <v>105</v>
      </c>
      <c r="F25" s="74">
        <v>30000</v>
      </c>
      <c r="G25" s="74">
        <f t="shared" si="0"/>
        <v>180000</v>
      </c>
    </row>
    <row r="26" spans="1:7" ht="12.75" customHeight="1" x14ac:dyDescent="0.25">
      <c r="A26" s="9"/>
      <c r="B26" s="75" t="s">
        <v>102</v>
      </c>
      <c r="C26" s="76" t="s">
        <v>20</v>
      </c>
      <c r="D26" s="77">
        <v>6</v>
      </c>
      <c r="E26" s="76" t="s">
        <v>79</v>
      </c>
      <c r="F26" s="74">
        <v>30000</v>
      </c>
      <c r="G26" s="78">
        <f t="shared" si="0"/>
        <v>180000</v>
      </c>
    </row>
    <row r="27" spans="1:7" ht="12.75" customHeight="1" x14ac:dyDescent="0.25">
      <c r="A27" s="9"/>
      <c r="B27" s="72" t="s">
        <v>106</v>
      </c>
      <c r="C27" s="73" t="s">
        <v>20</v>
      </c>
      <c r="D27" s="73">
        <v>40</v>
      </c>
      <c r="E27" s="73" t="s">
        <v>107</v>
      </c>
      <c r="F27" s="74">
        <v>30000</v>
      </c>
      <c r="G27" s="74">
        <f t="shared" si="0"/>
        <v>1200000</v>
      </c>
    </row>
    <row r="28" spans="1:7" ht="12.75" customHeight="1" x14ac:dyDescent="0.25">
      <c r="A28" s="9"/>
      <c r="B28" s="11" t="s">
        <v>21</v>
      </c>
      <c r="C28" s="12"/>
      <c r="D28" s="12"/>
      <c r="E28" s="12"/>
      <c r="F28" s="13"/>
      <c r="G28" s="31">
        <f>SUM(G21:G27)</f>
        <v>2100000</v>
      </c>
    </row>
    <row r="29" spans="1:7" ht="12.75" customHeight="1" x14ac:dyDescent="0.25">
      <c r="A29" s="2"/>
      <c r="B29" s="63"/>
      <c r="C29" s="65"/>
      <c r="D29" s="65"/>
      <c r="E29" s="65"/>
      <c r="F29" s="79"/>
      <c r="G29" s="80"/>
    </row>
    <row r="30" spans="1:7" ht="12.75" customHeight="1" x14ac:dyDescent="0.25">
      <c r="A30" s="5"/>
      <c r="B30" s="81" t="s">
        <v>22</v>
      </c>
      <c r="C30" s="82"/>
      <c r="D30" s="83"/>
      <c r="E30" s="83"/>
      <c r="F30" s="84"/>
      <c r="G30" s="85"/>
    </row>
    <row r="31" spans="1:7" ht="15.75" customHeight="1" x14ac:dyDescent="0.25">
      <c r="A31" s="5"/>
      <c r="B31" s="86" t="s">
        <v>14</v>
      </c>
      <c r="C31" s="87" t="s">
        <v>15</v>
      </c>
      <c r="D31" s="87" t="s">
        <v>16</v>
      </c>
      <c r="E31" s="86" t="s">
        <v>64</v>
      </c>
      <c r="F31" s="87" t="s">
        <v>18</v>
      </c>
      <c r="G31" s="88" t="s">
        <v>19</v>
      </c>
    </row>
    <row r="32" spans="1:7" ht="12.75" customHeight="1" x14ac:dyDescent="0.25">
      <c r="A32" s="35"/>
      <c r="B32" s="48" t="s">
        <v>108</v>
      </c>
      <c r="C32" s="49" t="s">
        <v>83</v>
      </c>
      <c r="D32" s="49" t="s">
        <v>68</v>
      </c>
      <c r="E32" s="50" t="s">
        <v>87</v>
      </c>
      <c r="F32" s="49" t="s">
        <v>133</v>
      </c>
      <c r="G32" s="36">
        <f>D32*F32</f>
        <v>90000</v>
      </c>
    </row>
    <row r="33" spans="1:7" ht="12" customHeight="1" x14ac:dyDescent="0.25">
      <c r="A33" s="5"/>
      <c r="B33" s="41" t="s">
        <v>23</v>
      </c>
      <c r="C33" s="42"/>
      <c r="D33" s="42"/>
      <c r="E33" s="42"/>
      <c r="F33" s="89"/>
      <c r="G33" s="32">
        <f>+G32</f>
        <v>90000</v>
      </c>
    </row>
    <row r="34" spans="1:7" s="1" customFormat="1" ht="24" customHeight="1" x14ac:dyDescent="0.25">
      <c r="A34" s="2"/>
      <c r="B34" s="90"/>
      <c r="C34" s="91"/>
      <c r="D34" s="91"/>
      <c r="E34" s="91"/>
      <c r="F34" s="92"/>
      <c r="G34" s="93"/>
    </row>
    <row r="35" spans="1:7" s="34" customFormat="1" ht="15" x14ac:dyDescent="0.25">
      <c r="A35" s="5"/>
      <c r="B35" s="81" t="s">
        <v>24</v>
      </c>
      <c r="C35" s="82"/>
      <c r="D35" s="83"/>
      <c r="E35" s="83"/>
      <c r="F35" s="84"/>
      <c r="G35" s="85"/>
    </row>
    <row r="36" spans="1:7" s="34" customFormat="1" ht="15" x14ac:dyDescent="0.25">
      <c r="A36" s="5"/>
      <c r="B36" s="94" t="s">
        <v>14</v>
      </c>
      <c r="C36" s="94" t="s">
        <v>15</v>
      </c>
      <c r="D36" s="94" t="s">
        <v>16</v>
      </c>
      <c r="E36" s="94" t="s">
        <v>17</v>
      </c>
      <c r="F36" s="95" t="s">
        <v>18</v>
      </c>
      <c r="G36" s="94" t="s">
        <v>19</v>
      </c>
    </row>
    <row r="37" spans="1:7" s="1" customFormat="1" ht="12" customHeight="1" x14ac:dyDescent="0.25">
      <c r="A37" s="9"/>
      <c r="B37" s="52" t="s">
        <v>57</v>
      </c>
      <c r="C37" s="10" t="s">
        <v>25</v>
      </c>
      <c r="D37" s="19">
        <v>0.5</v>
      </c>
      <c r="E37" s="10" t="s">
        <v>72</v>
      </c>
      <c r="F37" s="30">
        <v>180000</v>
      </c>
      <c r="G37" s="30">
        <f t="shared" ref="G37:G42" si="1">+F37*D37</f>
        <v>90000</v>
      </c>
    </row>
    <row r="38" spans="1:7" s="1" customFormat="1" ht="12" customHeight="1" x14ac:dyDescent="0.25">
      <c r="A38" s="9"/>
      <c r="B38" s="52" t="s">
        <v>109</v>
      </c>
      <c r="C38" s="10" t="s">
        <v>25</v>
      </c>
      <c r="D38" s="19">
        <v>0.5</v>
      </c>
      <c r="E38" s="10" t="s">
        <v>72</v>
      </c>
      <c r="F38" s="30">
        <v>150000</v>
      </c>
      <c r="G38" s="30">
        <f t="shared" si="1"/>
        <v>75000</v>
      </c>
    </row>
    <row r="39" spans="1:7" s="1" customFormat="1" ht="12" customHeight="1" x14ac:dyDescent="0.25">
      <c r="A39" s="9"/>
      <c r="B39" s="52" t="s">
        <v>110</v>
      </c>
      <c r="C39" s="10" t="s">
        <v>25</v>
      </c>
      <c r="D39" s="19">
        <v>3</v>
      </c>
      <c r="E39" s="10" t="s">
        <v>71</v>
      </c>
      <c r="F39" s="30">
        <v>50000</v>
      </c>
      <c r="G39" s="30">
        <f t="shared" si="1"/>
        <v>150000</v>
      </c>
    </row>
    <row r="40" spans="1:7" s="1" customFormat="1" ht="15" x14ac:dyDescent="0.25">
      <c r="A40" s="9"/>
      <c r="B40" s="52" t="s">
        <v>86</v>
      </c>
      <c r="C40" s="10" t="s">
        <v>25</v>
      </c>
      <c r="D40" s="19">
        <v>1.5</v>
      </c>
      <c r="E40" s="10" t="s">
        <v>104</v>
      </c>
      <c r="F40" s="30">
        <v>150000</v>
      </c>
      <c r="G40" s="30">
        <f t="shared" si="1"/>
        <v>225000</v>
      </c>
    </row>
    <row r="41" spans="1:7" s="1" customFormat="1" ht="12.75" customHeight="1" x14ac:dyDescent="0.25">
      <c r="A41" s="9"/>
      <c r="B41" s="37" t="s">
        <v>111</v>
      </c>
      <c r="C41" s="38" t="s">
        <v>25</v>
      </c>
      <c r="D41" s="39">
        <v>0.6</v>
      </c>
      <c r="E41" s="38" t="s">
        <v>71</v>
      </c>
      <c r="F41" s="40">
        <v>150000</v>
      </c>
      <c r="G41" s="40">
        <f t="shared" si="1"/>
        <v>90000</v>
      </c>
    </row>
    <row r="42" spans="1:7" s="1" customFormat="1" ht="12.75" customHeight="1" x14ac:dyDescent="0.25">
      <c r="A42" s="15"/>
      <c r="B42" s="44" t="s">
        <v>112</v>
      </c>
      <c r="C42" s="38" t="s">
        <v>25</v>
      </c>
      <c r="D42" s="46">
        <v>3</v>
      </c>
      <c r="E42" s="45" t="s">
        <v>107</v>
      </c>
      <c r="F42" s="47">
        <v>45000</v>
      </c>
      <c r="G42" s="47">
        <f t="shared" si="1"/>
        <v>135000</v>
      </c>
    </row>
    <row r="43" spans="1:7" s="1" customFormat="1" ht="12.75" customHeight="1" x14ac:dyDescent="0.25">
      <c r="A43" s="5"/>
      <c r="B43" s="41" t="s">
        <v>113</v>
      </c>
      <c r="C43" s="42"/>
      <c r="D43" s="42"/>
      <c r="E43" s="42"/>
      <c r="F43" s="42"/>
      <c r="G43" s="43">
        <f>SUM(G37:G42)</f>
        <v>765000</v>
      </c>
    </row>
    <row r="44" spans="1:7" s="1" customFormat="1" ht="12.75" customHeight="1" x14ac:dyDescent="0.25">
      <c r="A44" s="2"/>
      <c r="B44" s="90"/>
      <c r="C44" s="91"/>
      <c r="D44" s="91"/>
      <c r="E44" s="91"/>
      <c r="F44" s="92"/>
      <c r="G44" s="93"/>
    </row>
    <row r="45" spans="1:7" s="1" customFormat="1" ht="12.75" customHeight="1" x14ac:dyDescent="0.25">
      <c r="A45" s="5"/>
      <c r="B45" s="81" t="s">
        <v>26</v>
      </c>
      <c r="C45" s="82"/>
      <c r="D45" s="83"/>
      <c r="E45" s="83"/>
      <c r="F45" s="84"/>
      <c r="G45" s="85"/>
    </row>
    <row r="46" spans="1:7" s="1" customFormat="1" ht="12.75" customHeight="1" x14ac:dyDescent="0.25">
      <c r="A46" s="5"/>
      <c r="B46" s="87" t="s">
        <v>27</v>
      </c>
      <c r="C46" s="87" t="s">
        <v>28</v>
      </c>
      <c r="D46" s="87" t="s">
        <v>29</v>
      </c>
      <c r="E46" s="87" t="s">
        <v>17</v>
      </c>
      <c r="F46" s="87" t="s">
        <v>18</v>
      </c>
      <c r="G46" s="96" t="s">
        <v>19</v>
      </c>
    </row>
    <row r="47" spans="1:7" s="1" customFormat="1" ht="12.75" customHeight="1" x14ac:dyDescent="0.25">
      <c r="A47" s="15"/>
      <c r="B47" s="162" t="s">
        <v>114</v>
      </c>
      <c r="C47" s="97"/>
      <c r="D47" s="97"/>
      <c r="E47" s="97"/>
      <c r="F47" s="98"/>
      <c r="G47" s="98"/>
    </row>
    <row r="48" spans="1:7" s="1" customFormat="1" ht="12" customHeight="1" x14ac:dyDescent="0.25">
      <c r="A48" s="15"/>
      <c r="B48" s="163" t="s">
        <v>115</v>
      </c>
      <c r="C48" s="161" t="s">
        <v>127</v>
      </c>
      <c r="D48" s="161">
        <v>3500</v>
      </c>
      <c r="E48" s="161" t="s">
        <v>69</v>
      </c>
      <c r="F48" s="161">
        <v>480</v>
      </c>
      <c r="G48" s="99">
        <f>D48*F48</f>
        <v>1680000</v>
      </c>
    </row>
    <row r="49" spans="1:11" s="1" customFormat="1" ht="12" customHeight="1" x14ac:dyDescent="0.25">
      <c r="A49" s="15"/>
      <c r="B49" s="104" t="s">
        <v>84</v>
      </c>
      <c r="C49" s="101"/>
      <c r="D49" s="102"/>
      <c r="E49" s="101"/>
      <c r="F49" s="103"/>
      <c r="G49" s="103"/>
    </row>
    <row r="50" spans="1:11" s="1" customFormat="1" ht="12.75" customHeight="1" x14ac:dyDescent="0.25">
      <c r="A50" s="15"/>
      <c r="B50" s="100" t="s">
        <v>89</v>
      </c>
      <c r="C50" s="101" t="s">
        <v>59</v>
      </c>
      <c r="D50" s="102">
        <v>400</v>
      </c>
      <c r="E50" s="101" t="s">
        <v>69</v>
      </c>
      <c r="F50" s="103">
        <v>1600</v>
      </c>
      <c r="G50" s="103">
        <f>+F50*D50</f>
        <v>640000</v>
      </c>
      <c r="K50" s="17"/>
    </row>
    <row r="51" spans="1:11" s="1" customFormat="1" ht="12.75" customHeight="1" x14ac:dyDescent="0.25">
      <c r="A51" s="15"/>
      <c r="B51" s="100" t="s">
        <v>116</v>
      </c>
      <c r="C51" s="101" t="s">
        <v>59</v>
      </c>
      <c r="D51" s="102">
        <v>300</v>
      </c>
      <c r="E51" s="101" t="s">
        <v>117</v>
      </c>
      <c r="F51" s="103">
        <v>1480</v>
      </c>
      <c r="G51" s="103">
        <f>+F51*D51</f>
        <v>444000</v>
      </c>
      <c r="K51" s="17"/>
    </row>
    <row r="52" spans="1:11" s="1" customFormat="1" ht="12.75" customHeight="1" x14ac:dyDescent="0.25">
      <c r="A52" s="15"/>
      <c r="B52" s="100" t="s">
        <v>60</v>
      </c>
      <c r="C52" s="101" t="s">
        <v>59</v>
      </c>
      <c r="D52" s="102">
        <v>300</v>
      </c>
      <c r="E52" s="101" t="s">
        <v>117</v>
      </c>
      <c r="F52" s="103">
        <v>758</v>
      </c>
      <c r="G52" s="103">
        <f>+F52*D52</f>
        <v>227400</v>
      </c>
    </row>
    <row r="53" spans="1:11" s="1" customFormat="1" ht="12.75" customHeight="1" x14ac:dyDescent="0.25">
      <c r="A53" s="15"/>
      <c r="B53" s="104" t="s">
        <v>80</v>
      </c>
      <c r="C53" s="101"/>
      <c r="D53" s="102"/>
      <c r="E53" s="101"/>
      <c r="F53" s="103"/>
      <c r="G53" s="103"/>
    </row>
    <row r="54" spans="1:11" s="1" customFormat="1" ht="12.75" customHeight="1" x14ac:dyDescent="0.25">
      <c r="A54" s="15"/>
      <c r="B54" s="100" t="s">
        <v>76</v>
      </c>
      <c r="C54" s="101" t="s">
        <v>61</v>
      </c>
      <c r="D54" s="102">
        <v>6</v>
      </c>
      <c r="E54" s="101" t="s">
        <v>70</v>
      </c>
      <c r="F54" s="103">
        <v>14700</v>
      </c>
      <c r="G54" s="103">
        <f>+F54*D54</f>
        <v>88200</v>
      </c>
    </row>
    <row r="55" spans="1:11" s="1" customFormat="1" ht="12.75" customHeight="1" x14ac:dyDescent="0.25">
      <c r="A55" s="15"/>
      <c r="B55" s="164" t="s">
        <v>75</v>
      </c>
      <c r="C55" s="161" t="s">
        <v>61</v>
      </c>
      <c r="D55" s="161">
        <v>1</v>
      </c>
      <c r="E55" s="161" t="s">
        <v>105</v>
      </c>
      <c r="F55" s="161">
        <v>64550</v>
      </c>
      <c r="G55" s="78">
        <f>+F55*D55</f>
        <v>64550</v>
      </c>
    </row>
    <row r="56" spans="1:11" s="1" customFormat="1" ht="12.75" customHeight="1" x14ac:dyDescent="0.25">
      <c r="A56" s="15"/>
      <c r="B56" s="100" t="s">
        <v>118</v>
      </c>
      <c r="C56" s="101" t="s">
        <v>61</v>
      </c>
      <c r="D56" s="101">
        <v>3</v>
      </c>
      <c r="E56" s="101" t="s">
        <v>105</v>
      </c>
      <c r="F56" s="103">
        <v>69820</v>
      </c>
      <c r="G56" s="103">
        <f>+F56*D56</f>
        <v>209460</v>
      </c>
    </row>
    <row r="57" spans="1:11" s="1" customFormat="1" ht="12.75" customHeight="1" x14ac:dyDescent="0.25">
      <c r="A57" s="15"/>
      <c r="B57" s="104" t="s">
        <v>81</v>
      </c>
      <c r="C57" s="101"/>
      <c r="D57" s="101"/>
      <c r="E57" s="101"/>
      <c r="F57" s="103"/>
      <c r="G57" s="103"/>
    </row>
    <row r="58" spans="1:11" s="1" customFormat="1" ht="12.75" customHeight="1" x14ac:dyDescent="0.25">
      <c r="A58" s="15"/>
      <c r="B58" s="165" t="s">
        <v>119</v>
      </c>
      <c r="C58" s="105" t="s">
        <v>73</v>
      </c>
      <c r="D58" s="105">
        <v>1</v>
      </c>
      <c r="E58" s="105" t="s">
        <v>70</v>
      </c>
      <c r="F58" s="105">
        <v>30000</v>
      </c>
      <c r="G58" s="103">
        <f>+F58*D58</f>
        <v>30000</v>
      </c>
    </row>
    <row r="59" spans="1:11" s="1" customFormat="1" ht="12.75" customHeight="1" x14ac:dyDescent="0.25">
      <c r="A59" s="15"/>
      <c r="B59" s="104" t="s">
        <v>82</v>
      </c>
      <c r="C59" s="101"/>
      <c r="D59" s="101"/>
      <c r="E59" s="101"/>
      <c r="F59" s="103"/>
      <c r="G59" s="103"/>
    </row>
    <row r="60" spans="1:11" s="1" customFormat="1" ht="12.75" customHeight="1" x14ac:dyDescent="0.25">
      <c r="A60" s="15"/>
      <c r="B60" s="100" t="s">
        <v>120</v>
      </c>
      <c r="C60" s="101" t="s">
        <v>77</v>
      </c>
      <c r="D60" s="101">
        <v>100</v>
      </c>
      <c r="E60" s="101" t="s">
        <v>105</v>
      </c>
      <c r="F60" s="103">
        <v>225</v>
      </c>
      <c r="G60" s="103">
        <f>+F60*D60</f>
        <v>22500</v>
      </c>
    </row>
    <row r="61" spans="1:11" s="1" customFormat="1" ht="12.75" customHeight="1" x14ac:dyDescent="0.25">
      <c r="A61" s="15"/>
      <c r="B61" s="100" t="s">
        <v>121</v>
      </c>
      <c r="C61" s="101" t="s">
        <v>59</v>
      </c>
      <c r="D61" s="101">
        <v>1</v>
      </c>
      <c r="E61" s="101" t="s">
        <v>105</v>
      </c>
      <c r="F61" s="103">
        <v>19500</v>
      </c>
      <c r="G61" s="103">
        <f>+F61*D61</f>
        <v>19500</v>
      </c>
    </row>
    <row r="62" spans="1:11" s="1" customFormat="1" ht="12.75" customHeight="1" x14ac:dyDescent="0.25">
      <c r="A62" s="15"/>
      <c r="B62" s="100" t="s">
        <v>122</v>
      </c>
      <c r="C62" s="101" t="s">
        <v>73</v>
      </c>
      <c r="D62" s="101">
        <v>1</v>
      </c>
      <c r="E62" s="101" t="s">
        <v>105</v>
      </c>
      <c r="F62" s="103">
        <v>10100</v>
      </c>
      <c r="G62" s="103">
        <f>+F62*D62</f>
        <v>10100</v>
      </c>
    </row>
    <row r="63" spans="1:11" s="1" customFormat="1" ht="12.75" customHeight="1" x14ac:dyDescent="0.25">
      <c r="A63" s="15"/>
      <c r="B63" s="104" t="s">
        <v>31</v>
      </c>
      <c r="C63" s="101"/>
      <c r="D63" s="101"/>
      <c r="E63" s="101"/>
      <c r="F63" s="103"/>
      <c r="G63" s="103"/>
    </row>
    <row r="64" spans="1:11" s="1" customFormat="1" ht="12.75" customHeight="1" x14ac:dyDescent="0.25">
      <c r="A64" s="15"/>
      <c r="B64" s="100" t="s">
        <v>123</v>
      </c>
      <c r="C64" s="101" t="s">
        <v>59</v>
      </c>
      <c r="D64" s="101">
        <v>300</v>
      </c>
      <c r="E64" s="101" t="s">
        <v>69</v>
      </c>
      <c r="F64" s="103">
        <v>2100</v>
      </c>
      <c r="G64" s="103">
        <f>+F64*D64</f>
        <v>630000</v>
      </c>
    </row>
    <row r="65" spans="1:9" s="1" customFormat="1" ht="12.75" customHeight="1" x14ac:dyDescent="0.25">
      <c r="A65" s="15"/>
      <c r="B65" s="100" t="s">
        <v>124</v>
      </c>
      <c r="C65" s="101" t="s">
        <v>74</v>
      </c>
      <c r="D65" s="101">
        <v>2000</v>
      </c>
      <c r="E65" s="101" t="s">
        <v>69</v>
      </c>
      <c r="F65" s="103">
        <v>160</v>
      </c>
      <c r="G65" s="103">
        <f>+F65*D65</f>
        <v>320000</v>
      </c>
    </row>
    <row r="66" spans="1:9" s="1" customFormat="1" ht="12.75" customHeight="1" x14ac:dyDescent="0.25">
      <c r="A66" s="15"/>
      <c r="B66" s="165" t="s">
        <v>125</v>
      </c>
      <c r="C66" s="101" t="s">
        <v>126</v>
      </c>
      <c r="D66" s="102">
        <v>1000</v>
      </c>
      <c r="E66" s="101" t="s">
        <v>88</v>
      </c>
      <c r="F66" s="103">
        <v>150</v>
      </c>
      <c r="G66" s="103">
        <f>+F66*D66</f>
        <v>150000</v>
      </c>
    </row>
    <row r="67" spans="1:9" s="1" customFormat="1" ht="12.75" customHeight="1" x14ac:dyDescent="0.25">
      <c r="A67" s="15"/>
      <c r="B67" s="106" t="s">
        <v>30</v>
      </c>
      <c r="C67" s="107"/>
      <c r="D67" s="107"/>
      <c r="E67" s="107"/>
      <c r="F67" s="108"/>
      <c r="G67" s="109">
        <f>SUM(G47:G66)</f>
        <v>4535710</v>
      </c>
    </row>
    <row r="68" spans="1:9" s="1" customFormat="1" ht="12.75" customHeight="1" x14ac:dyDescent="0.25">
      <c r="A68" s="2"/>
      <c r="B68" s="110"/>
      <c r="C68" s="111"/>
      <c r="D68" s="111"/>
      <c r="E68" s="112"/>
      <c r="F68" s="113"/>
      <c r="G68" s="114"/>
    </row>
    <row r="69" spans="1:9" s="1" customFormat="1" ht="12.75" customHeight="1" x14ac:dyDescent="0.25">
      <c r="A69" s="5"/>
      <c r="B69" s="81" t="s">
        <v>31</v>
      </c>
      <c r="C69" s="82"/>
      <c r="D69" s="83"/>
      <c r="E69" s="83"/>
      <c r="F69" s="84"/>
      <c r="G69" s="85"/>
    </row>
    <row r="70" spans="1:9" s="1" customFormat="1" ht="12.75" customHeight="1" x14ac:dyDescent="0.25">
      <c r="A70" s="5"/>
      <c r="B70" s="86" t="s">
        <v>32</v>
      </c>
      <c r="C70" s="87" t="s">
        <v>28</v>
      </c>
      <c r="D70" s="87" t="s">
        <v>29</v>
      </c>
      <c r="E70" s="86" t="s">
        <v>17</v>
      </c>
      <c r="F70" s="87" t="s">
        <v>18</v>
      </c>
      <c r="G70" s="86" t="s">
        <v>19</v>
      </c>
    </row>
    <row r="71" spans="1:9" s="1" customFormat="1" ht="13.5" customHeight="1" x14ac:dyDescent="0.25">
      <c r="A71" s="15"/>
      <c r="B71" s="51" t="s">
        <v>90</v>
      </c>
      <c r="C71" s="21" t="s">
        <v>58</v>
      </c>
      <c r="D71" s="21">
        <v>6</v>
      </c>
      <c r="E71" s="20" t="s">
        <v>92</v>
      </c>
      <c r="F71" s="22">
        <v>200000</v>
      </c>
      <c r="G71" s="22">
        <f>+F71*D71</f>
        <v>1200000</v>
      </c>
    </row>
    <row r="72" spans="1:9" s="1" customFormat="1" ht="13.5" customHeight="1" x14ac:dyDescent="0.25">
      <c r="A72" s="15"/>
      <c r="B72" s="51" t="s">
        <v>128</v>
      </c>
      <c r="C72" s="21" t="s">
        <v>58</v>
      </c>
      <c r="D72" s="21">
        <v>10</v>
      </c>
      <c r="E72" s="20" t="s">
        <v>129</v>
      </c>
      <c r="F72" s="22">
        <v>18000</v>
      </c>
      <c r="G72" s="22">
        <f t="shared" ref="G72:G73" si="2">+F72*D72</f>
        <v>180000</v>
      </c>
    </row>
    <row r="73" spans="1:9" s="1" customFormat="1" ht="12" customHeight="1" x14ac:dyDescent="0.25">
      <c r="A73" s="15"/>
      <c r="B73" s="51" t="s">
        <v>91</v>
      </c>
      <c r="C73" s="21" t="s">
        <v>58</v>
      </c>
      <c r="D73" s="21">
        <v>6</v>
      </c>
      <c r="E73" s="20" t="s">
        <v>92</v>
      </c>
      <c r="F73" s="22">
        <v>180000</v>
      </c>
      <c r="G73" s="22">
        <f t="shared" si="2"/>
        <v>1080000</v>
      </c>
    </row>
    <row r="74" spans="1:9" s="1" customFormat="1" ht="12" customHeight="1" x14ac:dyDescent="0.25">
      <c r="A74" s="5"/>
      <c r="B74" s="41" t="s">
        <v>33</v>
      </c>
      <c r="C74" s="42"/>
      <c r="D74" s="42"/>
      <c r="E74" s="115"/>
      <c r="F74" s="89"/>
      <c r="G74" s="43">
        <f>SUM(G71:G73)</f>
        <v>2460000</v>
      </c>
    </row>
    <row r="75" spans="1:9" s="1" customFormat="1" ht="24" customHeight="1" x14ac:dyDescent="0.25">
      <c r="A75" s="2"/>
      <c r="B75" s="116"/>
      <c r="C75" s="116"/>
      <c r="D75" s="116"/>
      <c r="E75" s="116"/>
      <c r="F75" s="117"/>
      <c r="G75" s="118"/>
    </row>
    <row r="76" spans="1:9" s="1" customFormat="1" ht="16.5" customHeight="1" x14ac:dyDescent="0.25">
      <c r="A76" s="15"/>
      <c r="B76" s="119" t="s">
        <v>34</v>
      </c>
      <c r="C76" s="120"/>
      <c r="D76" s="120"/>
      <c r="E76" s="120"/>
      <c r="F76" s="120"/>
      <c r="G76" s="121">
        <f>G28+G33+G43+G67+G74</f>
        <v>9950710</v>
      </c>
    </row>
    <row r="77" spans="1:9" s="1" customFormat="1" ht="16.5" customHeight="1" x14ac:dyDescent="0.25">
      <c r="A77" s="15"/>
      <c r="B77" s="122" t="s">
        <v>35</v>
      </c>
      <c r="C77" s="123"/>
      <c r="D77" s="123"/>
      <c r="E77" s="123"/>
      <c r="F77" s="123"/>
      <c r="G77" s="124">
        <f>G76*0.05</f>
        <v>497535.5</v>
      </c>
    </row>
    <row r="78" spans="1:9" s="1" customFormat="1" ht="13.5" customHeight="1" x14ac:dyDescent="0.25">
      <c r="A78" s="15"/>
      <c r="B78" s="125" t="s">
        <v>36</v>
      </c>
      <c r="C78" s="126"/>
      <c r="D78" s="126"/>
      <c r="E78" s="126"/>
      <c r="F78" s="126"/>
      <c r="G78" s="127">
        <f>G77+G76</f>
        <v>10448245.5</v>
      </c>
      <c r="I78" s="29"/>
    </row>
    <row r="79" spans="1:9" s="1" customFormat="1" ht="12" customHeight="1" x14ac:dyDescent="0.25">
      <c r="A79" s="15"/>
      <c r="B79" s="122" t="s">
        <v>37</v>
      </c>
      <c r="C79" s="123"/>
      <c r="D79" s="123"/>
      <c r="E79" s="123"/>
      <c r="F79" s="123"/>
      <c r="G79" s="124">
        <f>G12</f>
        <v>12325000</v>
      </c>
    </row>
    <row r="80" spans="1:9" s="1" customFormat="1" ht="12" customHeight="1" x14ac:dyDescent="0.25">
      <c r="A80" s="15"/>
      <c r="B80" s="128" t="s">
        <v>38</v>
      </c>
      <c r="C80" s="129"/>
      <c r="D80" s="129"/>
      <c r="E80" s="129"/>
      <c r="F80" s="129"/>
      <c r="G80" s="121">
        <f>G79-G78</f>
        <v>1876754.5</v>
      </c>
    </row>
    <row r="81" spans="1:7" s="1" customFormat="1" ht="12" customHeight="1" x14ac:dyDescent="0.25">
      <c r="A81" s="15"/>
      <c r="B81" s="130" t="s">
        <v>93</v>
      </c>
      <c r="C81" s="131"/>
      <c r="D81" s="131"/>
      <c r="E81" s="131"/>
      <c r="F81" s="131"/>
      <c r="G81" s="132"/>
    </row>
    <row r="82" spans="1:7" s="1" customFormat="1" ht="12" customHeight="1" thickBot="1" x14ac:dyDescent="0.3">
      <c r="A82" s="15"/>
      <c r="B82" s="133"/>
      <c r="C82" s="131"/>
      <c r="D82" s="131"/>
      <c r="E82" s="131"/>
      <c r="F82" s="131"/>
      <c r="G82" s="132"/>
    </row>
    <row r="83" spans="1:7" s="1" customFormat="1" ht="12" customHeight="1" x14ac:dyDescent="0.25">
      <c r="A83" s="15"/>
      <c r="B83" s="134" t="s">
        <v>94</v>
      </c>
      <c r="C83" s="135"/>
      <c r="D83" s="135"/>
      <c r="E83" s="135"/>
      <c r="F83" s="136"/>
      <c r="G83" s="132"/>
    </row>
    <row r="84" spans="1:7" s="1" customFormat="1" ht="12" customHeight="1" x14ac:dyDescent="0.25">
      <c r="A84" s="15"/>
      <c r="B84" s="137" t="s">
        <v>39</v>
      </c>
      <c r="C84" s="138"/>
      <c r="D84" s="138"/>
      <c r="E84" s="138"/>
      <c r="F84" s="139"/>
      <c r="G84" s="132"/>
    </row>
    <row r="85" spans="1:7" s="1" customFormat="1" ht="12" customHeight="1" x14ac:dyDescent="0.25">
      <c r="A85" s="15"/>
      <c r="B85" s="137" t="s">
        <v>40</v>
      </c>
      <c r="C85" s="138"/>
      <c r="D85" s="138"/>
      <c r="E85" s="138"/>
      <c r="F85" s="139"/>
      <c r="G85" s="132"/>
    </row>
    <row r="86" spans="1:7" s="1" customFormat="1" ht="12.75" customHeight="1" x14ac:dyDescent="0.25">
      <c r="A86" s="15"/>
      <c r="B86" s="137" t="s">
        <v>41</v>
      </c>
      <c r="C86" s="138"/>
      <c r="D86" s="138"/>
      <c r="E86" s="138"/>
      <c r="F86" s="139"/>
      <c r="G86" s="132"/>
    </row>
    <row r="87" spans="1:7" s="1" customFormat="1" ht="12" customHeight="1" x14ac:dyDescent="0.25">
      <c r="A87" s="15"/>
      <c r="B87" s="137" t="s">
        <v>42</v>
      </c>
      <c r="C87" s="138"/>
      <c r="D87" s="138"/>
      <c r="E87" s="138"/>
      <c r="F87" s="139"/>
      <c r="G87" s="132"/>
    </row>
    <row r="88" spans="1:7" s="1" customFormat="1" ht="12" customHeight="1" x14ac:dyDescent="0.25">
      <c r="A88" s="15"/>
      <c r="B88" s="137" t="s">
        <v>43</v>
      </c>
      <c r="C88" s="138"/>
      <c r="D88" s="138"/>
      <c r="E88" s="138"/>
      <c r="F88" s="139"/>
      <c r="G88" s="132"/>
    </row>
    <row r="89" spans="1:7" s="1" customFormat="1" ht="12" customHeight="1" thickBot="1" x14ac:dyDescent="0.3">
      <c r="A89" s="15"/>
      <c r="B89" s="140" t="s">
        <v>44</v>
      </c>
      <c r="C89" s="141"/>
      <c r="D89" s="141"/>
      <c r="E89" s="141"/>
      <c r="F89" s="142"/>
      <c r="G89" s="132"/>
    </row>
    <row r="90" spans="1:7" s="1" customFormat="1" ht="12" customHeight="1" x14ac:dyDescent="0.25">
      <c r="A90" s="15"/>
      <c r="B90" s="133"/>
      <c r="C90" s="138"/>
      <c r="D90" s="138"/>
      <c r="E90" s="138"/>
      <c r="F90" s="138"/>
      <c r="G90" s="132"/>
    </row>
    <row r="91" spans="1:7" s="1" customFormat="1" ht="12" customHeight="1" thickBot="1" x14ac:dyDescent="0.3">
      <c r="A91" s="15"/>
      <c r="B91" s="169" t="s">
        <v>45</v>
      </c>
      <c r="C91" s="170"/>
      <c r="D91" s="143"/>
      <c r="E91" s="144"/>
      <c r="F91" s="144"/>
      <c r="G91" s="132"/>
    </row>
    <row r="92" spans="1:7" s="1" customFormat="1" ht="12" customHeight="1" x14ac:dyDescent="0.25">
      <c r="A92" s="15"/>
      <c r="B92" s="145" t="s">
        <v>32</v>
      </c>
      <c r="C92" s="146" t="s">
        <v>46</v>
      </c>
      <c r="D92" s="147" t="s">
        <v>47</v>
      </c>
      <c r="E92" s="144"/>
      <c r="F92" s="144"/>
      <c r="G92" s="132"/>
    </row>
    <row r="93" spans="1:7" s="1" customFormat="1" ht="12.75" customHeight="1" x14ac:dyDescent="0.25">
      <c r="A93" s="15"/>
      <c r="B93" s="148" t="s">
        <v>48</v>
      </c>
      <c r="C93" s="149">
        <f>G28</f>
        <v>2100000</v>
      </c>
      <c r="D93" s="150">
        <f>(C93/C99)</f>
        <v>0.20099068307688597</v>
      </c>
      <c r="E93" s="144"/>
      <c r="F93" s="144"/>
      <c r="G93" s="132"/>
    </row>
    <row r="94" spans="1:7" s="1" customFormat="1" ht="12.75" customHeight="1" x14ac:dyDescent="0.25">
      <c r="A94" s="15"/>
      <c r="B94" s="148" t="s">
        <v>49</v>
      </c>
      <c r="C94" s="149">
        <f>G33</f>
        <v>90000</v>
      </c>
      <c r="D94" s="150">
        <v>0</v>
      </c>
      <c r="E94" s="144"/>
      <c r="F94" s="144"/>
      <c r="G94" s="132"/>
    </row>
    <row r="95" spans="1:7" s="1" customFormat="1" ht="15" customHeight="1" x14ac:dyDescent="0.25">
      <c r="A95" s="15"/>
      <c r="B95" s="148" t="s">
        <v>50</v>
      </c>
      <c r="C95" s="149">
        <f>G43</f>
        <v>765000</v>
      </c>
      <c r="D95" s="150">
        <f>(C95/C99)</f>
        <v>7.3218034549437039E-2</v>
      </c>
      <c r="E95" s="144"/>
      <c r="F95" s="144"/>
      <c r="G95" s="132"/>
    </row>
    <row r="96" spans="1:7" s="1" customFormat="1" ht="12" customHeight="1" x14ac:dyDescent="0.25">
      <c r="A96" s="15"/>
      <c r="B96" s="148" t="s">
        <v>27</v>
      </c>
      <c r="C96" s="149">
        <f>G67</f>
        <v>4535710</v>
      </c>
      <c r="D96" s="150">
        <f>(C96/C99)</f>
        <v>0.43411211958983925</v>
      </c>
      <c r="E96" s="144"/>
      <c r="F96" s="144"/>
      <c r="G96" s="132"/>
    </row>
    <row r="97" spans="1:7" s="1" customFormat="1" ht="12" customHeight="1" x14ac:dyDescent="0.25">
      <c r="A97" s="15"/>
      <c r="B97" s="148" t="s">
        <v>51</v>
      </c>
      <c r="C97" s="151">
        <f>G74</f>
        <v>2460000</v>
      </c>
      <c r="D97" s="150">
        <f>(C97/C99)</f>
        <v>0.23544622874720927</v>
      </c>
      <c r="E97" s="152"/>
      <c r="F97" s="152"/>
      <c r="G97" s="132"/>
    </row>
    <row r="98" spans="1:7" s="1" customFormat="1" ht="12" customHeight="1" x14ac:dyDescent="0.25">
      <c r="A98" s="15"/>
      <c r="B98" s="148" t="s">
        <v>52</v>
      </c>
      <c r="C98" s="151">
        <f>G77</f>
        <v>497535.5</v>
      </c>
      <c r="D98" s="150">
        <f>(C98/C99)</f>
        <v>4.7619047619047616E-2</v>
      </c>
      <c r="E98" s="152"/>
      <c r="F98" s="152"/>
      <c r="G98" s="132"/>
    </row>
    <row r="99" spans="1:7" s="1" customFormat="1" ht="12" customHeight="1" thickBot="1" x14ac:dyDescent="0.3">
      <c r="A99" s="15"/>
      <c r="B99" s="153" t="s">
        <v>53</v>
      </c>
      <c r="C99" s="154">
        <f>SUM(C93:C98)</f>
        <v>10448245.5</v>
      </c>
      <c r="D99" s="155">
        <f>SUM(D93:D98)</f>
        <v>0.99138611358241913</v>
      </c>
      <c r="E99" s="152"/>
      <c r="F99" s="152"/>
      <c r="G99" s="132"/>
    </row>
    <row r="100" spans="1:7" s="1" customFormat="1" ht="12" customHeight="1" x14ac:dyDescent="0.25">
      <c r="A100" s="15"/>
      <c r="B100" s="133"/>
      <c r="C100" s="131"/>
      <c r="D100" s="131"/>
      <c r="E100" s="131"/>
      <c r="F100" s="131"/>
      <c r="G100" s="132"/>
    </row>
    <row r="101" spans="1:7" s="1" customFormat="1" ht="12" customHeight="1" thickBot="1" x14ac:dyDescent="0.3">
      <c r="A101" s="15"/>
      <c r="B101" s="55"/>
      <c r="C101" s="131"/>
      <c r="D101" s="131"/>
      <c r="E101" s="131"/>
      <c r="F101" s="131"/>
      <c r="G101" s="132"/>
    </row>
    <row r="102" spans="1:7" s="1" customFormat="1" ht="12" customHeight="1" thickBot="1" x14ac:dyDescent="0.3">
      <c r="A102" s="15"/>
      <c r="B102" s="171" t="s">
        <v>65</v>
      </c>
      <c r="C102" s="172"/>
      <c r="D102" s="172"/>
      <c r="E102" s="173"/>
      <c r="F102" s="152"/>
      <c r="G102" s="132"/>
    </row>
    <row r="103" spans="1:7" s="1" customFormat="1" ht="12.75" customHeight="1" x14ac:dyDescent="0.25">
      <c r="A103" s="15"/>
      <c r="B103" s="156" t="s">
        <v>66</v>
      </c>
      <c r="C103" s="157">
        <v>7500</v>
      </c>
      <c r="D103" s="157">
        <f>G9</f>
        <v>8500</v>
      </c>
      <c r="E103" s="157">
        <v>9500</v>
      </c>
      <c r="F103" s="158"/>
      <c r="G103" s="159"/>
    </row>
    <row r="104" spans="1:7" s="1" customFormat="1" ht="12" customHeight="1" thickBot="1" x14ac:dyDescent="0.3">
      <c r="A104" s="15"/>
      <c r="B104" s="153" t="s">
        <v>67</v>
      </c>
      <c r="C104" s="154">
        <f>(G78/C103)</f>
        <v>1393.0994000000001</v>
      </c>
      <c r="D104" s="154">
        <f>(G78/D103)</f>
        <v>1229.2053529411764</v>
      </c>
      <c r="E104" s="160">
        <f>(G78/E103)</f>
        <v>1099.8153157894737</v>
      </c>
      <c r="F104" s="158"/>
      <c r="G104" s="159"/>
    </row>
    <row r="105" spans="1:7" s="1" customFormat="1" ht="12.75" customHeight="1" x14ac:dyDescent="0.25">
      <c r="A105" s="15"/>
      <c r="B105" s="16" t="s">
        <v>54</v>
      </c>
      <c r="C105" s="14"/>
      <c r="D105" s="14"/>
      <c r="E105" s="14"/>
      <c r="F105" s="14"/>
      <c r="G105" s="26"/>
    </row>
    <row r="106" spans="1:7" s="1" customFormat="1" ht="12" customHeight="1" x14ac:dyDescent="0.25">
      <c r="G106" s="27"/>
    </row>
    <row r="107" spans="1:7" s="1" customFormat="1" ht="12" customHeight="1" x14ac:dyDescent="0.25">
      <c r="G107" s="27"/>
    </row>
    <row r="108" spans="1:7" s="1" customFormat="1" ht="12.75" customHeight="1" x14ac:dyDescent="0.25">
      <c r="G108" s="27"/>
    </row>
    <row r="109" spans="1:7" s="1" customFormat="1" ht="15.6" customHeight="1" x14ac:dyDescent="0.25">
      <c r="G109" s="27"/>
    </row>
  </sheetData>
  <mergeCells count="9">
    <mergeCell ref="B17:G17"/>
    <mergeCell ref="B91:C91"/>
    <mergeCell ref="B102:E102"/>
    <mergeCell ref="E9:F9"/>
    <mergeCell ref="E10:F10"/>
    <mergeCell ref="E11:F11"/>
    <mergeCell ref="E13:F13"/>
    <mergeCell ref="E14:F14"/>
    <mergeCell ref="E15:F15"/>
  </mergeCells>
  <pageMargins left="0.74803149606299213" right="0.74803149606299213" top="0.98425196850393704" bottom="0.98425196850393704" header="0" footer="0"/>
  <pageSetup paperSize="14" scale="79" fitToHeight="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SANDIA TUNEL</vt:lpstr>
      <vt:lpstr>'SANDIA TUNEL'!Área_de_impresión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2022-06-16T21:36:58Z</cp:lastPrinted>
  <dcterms:created xsi:type="dcterms:W3CDTF">2020-11-27T12:49:26Z</dcterms:created>
  <dcterms:modified xsi:type="dcterms:W3CDTF">2022-06-16T21:36:59Z</dcterms:modified>
</cp:coreProperties>
</file>