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9" documentId="11_B472B957F73D8B8EB91C2A416D052C2189544807" xr6:coauthVersionLast="47" xr6:coauthVersionMax="47" xr10:uidLastSave="{B9EE9C37-2B5E-418B-A117-9D655690764B}"/>
  <bookViews>
    <workbookView xWindow="0" yWindow="0" windowWidth="20490" windowHeight="7755" xr2:uid="{00000000-000D-0000-FFFF-FFFF00000000}"/>
  </bookViews>
  <sheets>
    <sheet name="TOMATE BOTADO" sheetId="1" r:id="rId1"/>
  </sheets>
  <definedNames>
    <definedName name="_xlnm.Print_Area" localSheetId="0">'TOMATE BOTADO'!$A$1:$F$96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F50" i="1"/>
  <c r="F58" i="1"/>
  <c r="F57" i="1"/>
  <c r="F54" i="1"/>
  <c r="F37" i="1"/>
  <c r="F38" i="1"/>
  <c r="F39" i="1"/>
  <c r="F40" i="1"/>
  <c r="F64" i="1"/>
  <c r="F66" i="1"/>
  <c r="B89" i="1"/>
  <c r="F65" i="1"/>
  <c r="F63" i="1"/>
  <c r="F25" i="1"/>
  <c r="F49" i="1"/>
  <c r="F33" i="1"/>
  <c r="B86" i="1"/>
  <c r="F21" i="1"/>
  <c r="F22" i="1"/>
  <c r="F23" i="1"/>
  <c r="F20" i="1"/>
  <c r="F24" i="1"/>
  <c r="F26" i="1"/>
  <c r="F27" i="1"/>
  <c r="F28" i="1"/>
  <c r="F55" i="1"/>
  <c r="F48" i="1"/>
  <c r="F46" i="1"/>
  <c r="F11" i="1"/>
  <c r="F71" i="1"/>
  <c r="F59" i="1"/>
  <c r="B88" i="1"/>
  <c r="B85" i="1"/>
  <c r="F41" i="1" l="1"/>
  <c r="B87" i="1"/>
  <c r="F68" i="1"/>
  <c r="F69" i="1" s="1"/>
  <c r="F70" i="1" l="1"/>
  <c r="B90" i="1"/>
  <c r="B91" i="1" s="1"/>
  <c r="C85" i="1" l="1"/>
  <c r="C89" i="1"/>
  <c r="C88" i="1"/>
  <c r="C90" i="1"/>
  <c r="B95" i="1"/>
  <c r="C95" i="1"/>
  <c r="F72" i="1"/>
  <c r="D95" i="1"/>
  <c r="C87" i="1"/>
  <c r="C91" i="1" l="1"/>
</calcChain>
</file>

<file path=xl/sharedStrings.xml><?xml version="1.0" encoding="utf-8"?>
<sst xmlns="http://schemas.openxmlformats.org/spreadsheetml/2006/main" count="171" uniqueCount="116">
  <si>
    <t>RUBRO O CULTIVO</t>
  </si>
  <si>
    <t>Tomate botado</t>
  </si>
  <si>
    <t>RENDIMIENTO (KG/Há.)</t>
  </si>
  <si>
    <t>VARIEDAD</t>
  </si>
  <si>
    <t>Colono</t>
  </si>
  <si>
    <t>FECHA ESTIMADA  PRECIO VENTA</t>
  </si>
  <si>
    <t>Diciembre - Febrero</t>
  </si>
  <si>
    <t>NIVEL TECNOLÓGICO</t>
  </si>
  <si>
    <t>Medio alto</t>
  </si>
  <si>
    <t>PRECIO ESPERADO ($/KILO)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</si>
  <si>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</si>
  <si>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</si>
  <si>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</si>
  <si>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</si>
  <si>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</si>
  <si>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</si>
  <si>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</si>
  <si>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</si>
  <si>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</si>
  <si>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</si>
  <si>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</si>
  <si>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</si>
  <si>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</si>
  <si>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</si>
  <si>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</si>
  <si>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</si>
  <si>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</si>
  <si>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</si>
  <si>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</si>
  <si>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</si>
  <si>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</si>
  <si>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Surqueadura</t>
  </si>
  <si>
    <t>jh</t>
  </si>
  <si>
    <t>Sept - Ene</t>
  </si>
  <si>
    <t>Aporca</t>
  </si>
  <si>
    <t>Oct - Nov</t>
  </si>
  <si>
    <t>Transplante</t>
  </si>
  <si>
    <t>Sept - Oct</t>
  </si>
  <si>
    <t>Aplicación repelente</t>
  </si>
  <si>
    <t>Riego</t>
  </si>
  <si>
    <t>Sept - Feb</t>
  </si>
  <si>
    <t>Aplicación Agroquímicos</t>
  </si>
  <si>
    <t>Cosecha</t>
  </si>
  <si>
    <t>Dic - Feb</t>
  </si>
  <si>
    <t>Aplicación Fertilizantes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</si>
  <si>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</si>
  <si>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</si>
  <si>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</si>
  <si>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</si>
  <si>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</si>
  <si>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</si>
  <si>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</si>
  <si>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>May - Ago</t>
  </si>
  <si>
    <t>Rastraje</t>
  </si>
  <si>
    <t>Melgadura</t>
  </si>
  <si>
    <t>Sept</t>
  </si>
  <si>
    <t>Acequiadora</t>
  </si>
  <si>
    <t>Subtotal Costo Maquinaria</t>
  </si>
  <si>
    <t>INSUMOS</t>
  </si>
  <si>
    <t>Insumos</t>
  </si>
  <si>
    <t>Unidad (Kg/l/u)</t>
  </si>
  <si>
    <t>Cantidad (Kg/l/u)</t>
  </si>
  <si>
    <t>PLANTAS</t>
  </si>
  <si>
    <t>Planta tomate</t>
  </si>
  <si>
    <t xml:space="preserve">unidad </t>
  </si>
  <si>
    <t>FERTILIZANTES</t>
  </si>
  <si>
    <t>Nitrato de Potasio soluble</t>
  </si>
  <si>
    <t>kg</t>
  </si>
  <si>
    <t>Oct</t>
  </si>
  <si>
    <t>Superfosfato Triple</t>
  </si>
  <si>
    <t>Sulfato de Potasio soluble</t>
  </si>
  <si>
    <t>Biozyme</t>
  </si>
  <si>
    <t>lt</t>
  </si>
  <si>
    <t>Nov - Ene</t>
  </si>
  <si>
    <t>Frutaliv</t>
  </si>
  <si>
    <t>Dic</t>
  </si>
  <si>
    <t>FUNGICIDAS</t>
  </si>
  <si>
    <t>Cuprodul WG</t>
  </si>
  <si>
    <t>Metalaxil MZ 58 WP</t>
  </si>
  <si>
    <t>INSECTICIDAS</t>
  </si>
  <si>
    <t>Karate</t>
  </si>
  <si>
    <t>Zero 5EC</t>
  </si>
  <si>
    <t>Subtotal Insumos</t>
  </si>
  <si>
    <t>OTROS</t>
  </si>
  <si>
    <t>Item</t>
  </si>
  <si>
    <t>Fletes</t>
  </si>
  <si>
    <t>jm</t>
  </si>
  <si>
    <t>Cajón tomate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</si>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</sst>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66" fontId="1" fillId="10" borderId="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166" fontId="1" fillId="2" borderId="12" xfId="0" applyNumberFormat="1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Border="1" applyAlignment="1">
      <alignment vertical="center"/>
    </xf>
    <xf numFmtId="49" fontId="1" fillId="10" borderId="5" xfId="0" applyNumberFormat="1" applyFont="1" applyFill="1" applyBorder="1" applyAlignment="1">
      <alignment vertical="center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left" vertical="center"/>
    </xf>
    <xf numFmtId="49" fontId="1" fillId="10" borderId="73" xfId="0" applyNumberFormat="1" applyFont="1" applyFill="1" applyBorder="1" applyAlignment="1">
      <alignment vertical="center"/>
    </xf>
    <xf numFmtId="49" fontId="1" fillId="10" borderId="74" xfId="0" applyNumberFormat="1" applyFont="1" applyFill="1" applyBorder="1" applyAlignment="1">
      <alignment horizontal="center" vertical="center"/>
    </xf>
    <xf numFmtId="0" fontId="1" fillId="10" borderId="74" xfId="0" applyNumberFormat="1" applyFont="1" applyFill="1" applyBorder="1" applyAlignment="1">
      <alignment horizontal="center" vertical="center"/>
    </xf>
    <xf numFmtId="49" fontId="1" fillId="10" borderId="74" xfId="0" applyNumberFormat="1" applyFont="1" applyFill="1" applyBorder="1" applyAlignment="1">
      <alignment horizontal="left" vertical="center"/>
    </xf>
    <xf numFmtId="166" fontId="1" fillId="10" borderId="74" xfId="0" applyNumberFormat="1" applyFont="1" applyFill="1" applyBorder="1" applyAlignment="1">
      <alignment vertical="center"/>
    </xf>
    <xf numFmtId="49" fontId="1" fillId="10" borderId="44" xfId="0" applyNumberFormat="1" applyFont="1" applyFill="1" applyBorder="1" applyAlignment="1">
      <alignment vertical="center"/>
    </xf>
    <xf numFmtId="0" fontId="1" fillId="10" borderId="44" xfId="0" applyFont="1" applyFill="1" applyBorder="1" applyAlignment="1">
      <alignment horizontal="center" vertical="center"/>
    </xf>
    <xf numFmtId="0" fontId="1" fillId="10" borderId="44" xfId="0" applyFont="1" applyFill="1" applyBorder="1" applyAlignment="1">
      <alignment horizontal="left" vertical="center"/>
    </xf>
    <xf numFmtId="166" fontId="1" fillId="10" borderId="4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center" vertical="center"/>
    </xf>
    <xf numFmtId="49" fontId="2" fillId="3" borderId="46" xfId="0" applyNumberFormat="1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center" vertical="center"/>
    </xf>
    <xf numFmtId="3" fontId="1" fillId="2" borderId="47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166" fontId="2" fillId="5" borderId="20" xfId="0" applyNumberFormat="1" applyFont="1" applyFill="1" applyBorder="1" applyAlignment="1">
      <alignment vertical="center"/>
    </xf>
    <xf numFmtId="166" fontId="2" fillId="3" borderId="21" xfId="0" applyNumberFormat="1" applyFont="1" applyFill="1" applyBorder="1" applyAlignment="1">
      <alignment vertical="center"/>
    </xf>
    <xf numFmtId="166" fontId="2" fillId="5" borderId="21" xfId="0" applyNumberFormat="1" applyFont="1" applyFill="1" applyBorder="1" applyAlignment="1">
      <alignment vertical="center"/>
    </xf>
    <xf numFmtId="166" fontId="2" fillId="6" borderId="22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horizontal="center" vertical="center"/>
    </xf>
    <xf numFmtId="49" fontId="5" fillId="8" borderId="18" xfId="0" applyNumberFormat="1" applyFont="1" applyFill="1" applyBorder="1" applyAlignment="1">
      <alignment horizontal="center" vertical="center"/>
    </xf>
    <xf numFmtId="49" fontId="1" fillId="8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5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49" fontId="5" fillId="8" borderId="27" xfId="0" applyNumberFormat="1" applyFont="1" applyFill="1" applyBorder="1" applyAlignment="1">
      <alignment vertical="center"/>
    </xf>
    <xf numFmtId="9" fontId="5" fillId="8" borderId="29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5" fillId="8" borderId="41" xfId="0" applyNumberFormat="1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165" fontId="5" fillId="2" borderId="17" xfId="0" applyNumberFormat="1" applyFont="1" applyFill="1" applyBorder="1" applyAlignment="1">
      <alignment vertical="center"/>
    </xf>
    <xf numFmtId="17" fontId="1" fillId="2" borderId="5" xfId="0" applyNumberFormat="1" applyFont="1" applyFill="1" applyBorder="1" applyAlignment="1">
      <alignment horizontal="right" vertical="center"/>
    </xf>
    <xf numFmtId="166" fontId="6" fillId="10" borderId="45" xfId="0" applyNumberFormat="1" applyFont="1" applyFill="1" applyBorder="1" applyAlignment="1">
      <alignment horizontal="right" vertical="center"/>
    </xf>
    <xf numFmtId="166" fontId="6" fillId="10" borderId="45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Alignment="1">
      <alignment vertical="center"/>
    </xf>
    <xf numFmtId="0" fontId="1" fillId="10" borderId="17" xfId="0" applyNumberFormat="1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166" fontId="1" fillId="0" borderId="0" xfId="0" applyNumberFormat="1" applyFont="1" applyAlignment="1">
      <alignment vertical="center"/>
    </xf>
    <xf numFmtId="164" fontId="5" fillId="8" borderId="42" xfId="1" applyFont="1" applyFill="1" applyBorder="1" applyAlignment="1">
      <alignment vertical="center"/>
    </xf>
    <xf numFmtId="164" fontId="5" fillId="8" borderId="43" xfId="1" applyFont="1" applyFill="1" applyBorder="1" applyAlignment="1">
      <alignment vertical="center"/>
    </xf>
    <xf numFmtId="164" fontId="5" fillId="8" borderId="28" xfId="1" applyFont="1" applyFill="1" applyBorder="1" applyAlignment="1">
      <alignment vertical="center"/>
    </xf>
    <xf numFmtId="164" fontId="5" fillId="8" borderId="29" xfId="1" applyFont="1" applyFill="1" applyBorder="1" applyAlignment="1">
      <alignment vertical="center"/>
    </xf>
    <xf numFmtId="164" fontId="5" fillId="2" borderId="5" xfId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9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/>
    </xf>
    <xf numFmtId="49" fontId="2" fillId="5" borderId="57" xfId="0" applyNumberFormat="1" applyFont="1" applyFill="1" applyBorder="1" applyAlignment="1">
      <alignment horizontal="left" vertical="center"/>
    </xf>
    <xf numFmtId="49" fontId="2" fillId="5" borderId="58" xfId="0" applyNumberFormat="1" applyFont="1" applyFill="1" applyBorder="1" applyAlignment="1">
      <alignment horizontal="left" vertical="center"/>
    </xf>
    <xf numFmtId="49" fontId="3" fillId="3" borderId="48" xfId="0" applyNumberFormat="1" applyFont="1" applyFill="1" applyBorder="1" applyAlignment="1">
      <alignment horizontal="left" vertical="center"/>
    </xf>
    <xf numFmtId="49" fontId="3" fillId="3" borderId="49" xfId="0" applyNumberFormat="1" applyFont="1" applyFill="1" applyBorder="1" applyAlignment="1">
      <alignment horizontal="left" vertical="center"/>
    </xf>
    <xf numFmtId="49" fontId="3" fillId="3" borderId="50" xfId="0" applyNumberFormat="1" applyFont="1" applyFill="1" applyBorder="1" applyAlignment="1">
      <alignment horizontal="left" vertical="center"/>
    </xf>
    <xf numFmtId="49" fontId="2" fillId="5" borderId="53" xfId="0" applyNumberFormat="1" applyFont="1" applyFill="1" applyBorder="1" applyAlignment="1">
      <alignment horizontal="left" vertical="center"/>
    </xf>
    <xf numFmtId="49" fontId="2" fillId="5" borderId="54" xfId="0" applyNumberFormat="1" applyFont="1" applyFill="1" applyBorder="1" applyAlignment="1">
      <alignment horizontal="left" vertical="center"/>
    </xf>
    <xf numFmtId="49" fontId="2" fillId="5" borderId="55" xfId="0" applyNumberFormat="1" applyFont="1" applyFill="1" applyBorder="1" applyAlignment="1">
      <alignment horizontal="left" vertical="center"/>
    </xf>
    <xf numFmtId="49" fontId="3" fillId="3" borderId="59" xfId="0" applyNumberFormat="1" applyFont="1" applyFill="1" applyBorder="1" applyAlignment="1">
      <alignment horizontal="left" vertical="center"/>
    </xf>
    <xf numFmtId="49" fontId="3" fillId="3" borderId="60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62" xfId="0" applyNumberFormat="1" applyFont="1" applyFill="1" applyBorder="1" applyAlignment="1">
      <alignment horizontal="left" vertical="center"/>
    </xf>
    <xf numFmtId="49" fontId="3" fillId="3" borderId="63" xfId="0" applyNumberFormat="1" applyFont="1" applyFill="1" applyBorder="1" applyAlignment="1">
      <alignment horizontal="left" vertical="center"/>
    </xf>
    <xf numFmtId="49" fontId="3" fillId="3" borderId="64" xfId="0" applyNumberFormat="1" applyFont="1" applyFill="1" applyBorder="1" applyAlignment="1">
      <alignment horizontal="left" vertical="center"/>
    </xf>
    <xf numFmtId="49" fontId="7" fillId="9" borderId="51" xfId="0" applyNumberFormat="1" applyFont="1" applyFill="1" applyBorder="1" applyAlignment="1">
      <alignment horizontal="center" vertical="center"/>
    </xf>
    <xf numFmtId="49" fontId="7" fillId="9" borderId="39" xfId="0" applyNumberFormat="1" applyFont="1" applyFill="1" applyBorder="1" applyAlignment="1">
      <alignment horizontal="center" vertical="center"/>
    </xf>
    <xf numFmtId="49" fontId="7" fillId="9" borderId="52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9" xfId="0" applyNumberFormat="1" applyFont="1" applyFill="1" applyBorder="1" applyAlignment="1">
      <alignment horizontal="left" vertical="center"/>
    </xf>
    <xf numFmtId="49" fontId="5" fillId="10" borderId="50" xfId="0" applyNumberFormat="1" applyFont="1" applyFill="1" applyBorder="1" applyAlignment="1">
      <alignment horizontal="left" vertical="center"/>
    </xf>
    <xf numFmtId="49" fontId="7" fillId="9" borderId="30" xfId="0" applyNumberFormat="1" applyFont="1" applyFill="1" applyBorder="1" applyAlignment="1">
      <alignment horizontal="center" vertical="center"/>
    </xf>
    <xf numFmtId="49" fontId="7" fillId="9" borderId="31" xfId="0" applyNumberFormat="1" applyFont="1" applyFill="1" applyBorder="1" applyAlignment="1">
      <alignment horizontal="center" vertical="center"/>
    </xf>
    <xf numFmtId="49" fontId="7" fillId="9" borderId="32" xfId="0" applyNumberFormat="1" applyFont="1" applyFill="1" applyBorder="1" applyAlignment="1">
      <alignment horizontal="center" vertical="center"/>
    </xf>
    <xf numFmtId="49" fontId="2" fillId="3" borderId="69" xfId="0" applyNumberFormat="1" applyFont="1" applyFill="1" applyBorder="1" applyAlignment="1">
      <alignment horizontal="left" vertical="center"/>
    </xf>
    <xf numFmtId="49" fontId="2" fillId="3" borderId="60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5" borderId="69" xfId="0" applyNumberFormat="1" applyFont="1" applyFill="1" applyBorder="1" applyAlignment="1">
      <alignment horizontal="left" vertical="center"/>
    </xf>
    <xf numFmtId="49" fontId="2" fillId="5" borderId="60" xfId="0" applyNumberFormat="1" applyFont="1" applyFill="1" applyBorder="1" applyAlignment="1">
      <alignment horizontal="left" vertical="center"/>
    </xf>
    <xf numFmtId="49" fontId="2" fillId="5" borderId="61" xfId="0" applyNumberFormat="1" applyFont="1" applyFill="1" applyBorder="1" applyAlignment="1">
      <alignment horizontal="left" vertical="center"/>
    </xf>
    <xf numFmtId="49" fontId="2" fillId="5" borderId="70" xfId="0" applyNumberFormat="1" applyFont="1" applyFill="1" applyBorder="1" applyAlignment="1">
      <alignment horizontal="left" vertical="center"/>
    </xf>
    <xf numFmtId="49" fontId="2" fillId="5" borderId="71" xfId="0" applyNumberFormat="1" applyFont="1" applyFill="1" applyBorder="1" applyAlignment="1">
      <alignment horizontal="left" vertical="center"/>
    </xf>
    <xf numFmtId="49" fontId="2" fillId="5" borderId="72" xfId="0" applyNumberFormat="1" applyFont="1" applyFill="1" applyBorder="1" applyAlignment="1">
      <alignment horizontal="left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4" xfId="0" applyNumberFormat="1" applyFont="1" applyFill="1" applyBorder="1" applyAlignment="1">
      <alignment horizontal="left" vertical="center"/>
    </xf>
    <xf numFmtId="49" fontId="3" fillId="3" borderId="65" xfId="0" applyNumberFormat="1" applyFont="1" applyFill="1" applyBorder="1" applyAlignment="1">
      <alignment horizontal="left" vertical="center"/>
    </xf>
    <xf numFmtId="49" fontId="2" fillId="5" borderId="66" xfId="0" applyNumberFormat="1" applyFont="1" applyFill="1" applyBorder="1" applyAlignment="1">
      <alignment horizontal="left" vertical="center"/>
    </xf>
    <xf numFmtId="49" fontId="2" fillId="5" borderId="67" xfId="0" applyNumberFormat="1" applyFont="1" applyFill="1" applyBorder="1" applyAlignment="1">
      <alignment horizontal="left" vertical="center"/>
    </xf>
    <xf numFmtId="49" fontId="2" fillId="5" borderId="68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1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6"/>
  <sheetViews>
    <sheetView showGridLines="0" tabSelected="1" topLeftCell="A39" zoomScaleNormal="100" zoomScaleSheetLayoutView="120" workbookViewId="0">
      <selection activeCell="E59" sqref="A59:E59"/>
    </sheetView>
  </sheetViews>
  <sheetFormatPr defaultColWidth="10.85546875" defaultRowHeight="11.25" customHeight="1"/>
  <cols>
    <col min="1" max="1" width="22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19" t="s">
        <v>2</v>
      </c>
      <c r="E8" s="120"/>
      <c r="F8" s="9">
        <v>60000</v>
      </c>
    </row>
    <row r="9" spans="1:6" ht="12.75">
      <c r="A9" s="10" t="s">
        <v>3</v>
      </c>
      <c r="B9" s="11" t="s">
        <v>4</v>
      </c>
      <c r="C9" s="8"/>
      <c r="D9" s="121" t="s">
        <v>5</v>
      </c>
      <c r="E9" s="122"/>
      <c r="F9" s="7" t="s">
        <v>6</v>
      </c>
    </row>
    <row r="10" spans="1:6" ht="12.75">
      <c r="A10" s="10" t="s">
        <v>7</v>
      </c>
      <c r="B10" s="7" t="s">
        <v>8</v>
      </c>
      <c r="C10" s="8"/>
      <c r="D10" s="121" t="s">
        <v>9</v>
      </c>
      <c r="E10" s="122"/>
      <c r="F10" s="12">
        <v>400</v>
      </c>
    </row>
    <row r="11" spans="1:6" ht="11.25" customHeight="1">
      <c r="A11" s="10" t="s">
        <v>10</v>
      </c>
      <c r="B11" s="13" t="s">
        <v>11</v>
      </c>
      <c r="C11" s="8"/>
      <c r="D11" s="14" t="s">
        <v>12</v>
      </c>
      <c r="E11" s="15"/>
      <c r="F11" s="16">
        <f>(F8*F10)</f>
        <v>24000000</v>
      </c>
    </row>
    <row r="12" spans="1:6" ht="12.75">
      <c r="A12" s="10" t="s">
        <v>13</v>
      </c>
      <c r="B12" s="7" t="s">
        <v>14</v>
      </c>
      <c r="C12" s="8"/>
      <c r="D12" s="121" t="s">
        <v>15</v>
      </c>
      <c r="E12" s="122"/>
      <c r="F12" s="7" t="s">
        <v>16</v>
      </c>
    </row>
    <row r="13" spans="1:6" ht="12.75" customHeight="1">
      <c r="A13" s="10" t="s">
        <v>17</v>
      </c>
      <c r="B13" s="13" t="s">
        <v>18</v>
      </c>
      <c r="C13" s="8"/>
      <c r="D13" s="121" t="s">
        <v>19</v>
      </c>
      <c r="E13" s="122"/>
      <c r="F13" s="13" t="s">
        <v>6</v>
      </c>
    </row>
    <row r="14" spans="1:6" ht="12.75">
      <c r="A14" s="10" t="s">
        <v>20</v>
      </c>
      <c r="B14" s="107">
        <v>44567</v>
      </c>
      <c r="C14" s="8"/>
      <c r="D14" s="123" t="s">
        <v>21</v>
      </c>
      <c r="E14" s="124"/>
      <c r="F14" s="13" t="s">
        <v>22</v>
      </c>
    </row>
    <row r="15" spans="1:6" ht="12" customHeight="1">
      <c r="A15" s="17"/>
      <c r="B15" s="18"/>
      <c r="C15" s="5"/>
      <c r="D15" s="19"/>
      <c r="E15" s="19"/>
      <c r="F15" s="20"/>
    </row>
    <row r="16" spans="1:6" ht="12" customHeight="1">
      <c r="A16" s="125" t="s">
        <v>23</v>
      </c>
      <c r="B16" s="126"/>
      <c r="C16" s="126"/>
      <c r="D16" s="126"/>
      <c r="E16" s="126"/>
      <c r="F16" s="126"/>
    </row>
    <row r="17" spans="1:6" ht="12" customHeight="1">
      <c r="A17" s="21"/>
      <c r="B17" s="22"/>
      <c r="C17" s="22"/>
      <c r="D17" s="22"/>
      <c r="E17" s="23"/>
      <c r="F17" s="23"/>
    </row>
    <row r="18" spans="1:6" ht="12" customHeight="1">
      <c r="A18" s="130" t="s">
        <v>24</v>
      </c>
      <c r="B18" s="131"/>
      <c r="C18" s="131"/>
      <c r="D18" s="131"/>
      <c r="E18" s="131"/>
      <c r="F18" s="132"/>
    </row>
    <row r="19" spans="1:6" ht="24" customHeight="1">
      <c r="A19" s="24" t="s">
        <v>25</v>
      </c>
      <c r="B19" s="24" t="s">
        <v>26</v>
      </c>
      <c r="C19" s="24" t="s">
        <v>27</v>
      </c>
      <c r="D19" s="24" t="s">
        <v>28</v>
      </c>
      <c r="E19" s="24" t="s">
        <v>29</v>
      </c>
      <c r="F19" s="24" t="s">
        <v>30</v>
      </c>
    </row>
    <row r="20" spans="1:6" ht="12.75">
      <c r="A20" s="25" t="s">
        <v>31</v>
      </c>
      <c r="B20" s="26" t="s">
        <v>32</v>
      </c>
      <c r="C20" s="27">
        <v>3</v>
      </c>
      <c r="D20" s="25" t="s">
        <v>33</v>
      </c>
      <c r="E20" s="16">
        <v>20000</v>
      </c>
      <c r="F20" s="16">
        <f>(C20*E20)</f>
        <v>60000</v>
      </c>
    </row>
    <row r="21" spans="1:6" ht="12.75" customHeight="1">
      <c r="A21" s="25" t="s">
        <v>34</v>
      </c>
      <c r="B21" s="26" t="s">
        <v>32</v>
      </c>
      <c r="C21" s="27">
        <v>2</v>
      </c>
      <c r="D21" s="25" t="s">
        <v>35</v>
      </c>
      <c r="E21" s="16">
        <v>20000</v>
      </c>
      <c r="F21" s="16">
        <f t="shared" ref="F21:F27" si="0">(C21*E21)</f>
        <v>40000</v>
      </c>
    </row>
    <row r="22" spans="1:6" ht="12.75" customHeight="1">
      <c r="A22" s="25" t="s">
        <v>36</v>
      </c>
      <c r="B22" s="26" t="s">
        <v>32</v>
      </c>
      <c r="C22" s="27">
        <v>10</v>
      </c>
      <c r="D22" s="25" t="s">
        <v>37</v>
      </c>
      <c r="E22" s="16">
        <v>20000</v>
      </c>
      <c r="F22" s="16">
        <f t="shared" si="0"/>
        <v>200000</v>
      </c>
    </row>
    <row r="23" spans="1:6" ht="12.75">
      <c r="A23" s="25" t="s">
        <v>38</v>
      </c>
      <c r="B23" s="26" t="s">
        <v>32</v>
      </c>
      <c r="C23" s="27">
        <v>1</v>
      </c>
      <c r="D23" s="25" t="s">
        <v>37</v>
      </c>
      <c r="E23" s="16">
        <v>20000</v>
      </c>
      <c r="F23" s="16">
        <f t="shared" si="0"/>
        <v>20000</v>
      </c>
    </row>
    <row r="24" spans="1:6" ht="12.75">
      <c r="A24" s="25" t="s">
        <v>39</v>
      </c>
      <c r="B24" s="26" t="s">
        <v>32</v>
      </c>
      <c r="C24" s="27">
        <v>12</v>
      </c>
      <c r="D24" s="25" t="s">
        <v>40</v>
      </c>
      <c r="E24" s="16">
        <v>20000</v>
      </c>
      <c r="F24" s="16">
        <f t="shared" si="0"/>
        <v>240000</v>
      </c>
    </row>
    <row r="25" spans="1:6" ht="12.75">
      <c r="A25" s="25" t="s">
        <v>41</v>
      </c>
      <c r="B25" s="26" t="s">
        <v>32</v>
      </c>
      <c r="C25" s="27">
        <v>12</v>
      </c>
      <c r="D25" s="25" t="s">
        <v>40</v>
      </c>
      <c r="E25" s="16">
        <v>20000</v>
      </c>
      <c r="F25" s="16">
        <f t="shared" si="0"/>
        <v>240000</v>
      </c>
    </row>
    <row r="26" spans="1:6" ht="12.75">
      <c r="A26" s="25" t="s">
        <v>42</v>
      </c>
      <c r="B26" s="26" t="s">
        <v>32</v>
      </c>
      <c r="C26" s="27">
        <v>30</v>
      </c>
      <c r="D26" s="25" t="s">
        <v>43</v>
      </c>
      <c r="E26" s="16">
        <v>20000</v>
      </c>
      <c r="F26" s="16">
        <f t="shared" si="0"/>
        <v>600000</v>
      </c>
    </row>
    <row r="27" spans="1:6" ht="12.75">
      <c r="A27" s="25" t="s">
        <v>44</v>
      </c>
      <c r="B27" s="26" t="s">
        <v>32</v>
      </c>
      <c r="C27" s="27">
        <v>6</v>
      </c>
      <c r="D27" s="25" t="s">
        <v>33</v>
      </c>
      <c r="E27" s="16">
        <v>20000</v>
      </c>
      <c r="F27" s="16">
        <f t="shared" si="0"/>
        <v>120000</v>
      </c>
    </row>
    <row r="28" spans="1:6" ht="12.75" customHeight="1">
      <c r="A28" s="133" t="s">
        <v>45</v>
      </c>
      <c r="B28" s="134"/>
      <c r="C28" s="134"/>
      <c r="D28" s="134"/>
      <c r="E28" s="135"/>
      <c r="F28" s="28">
        <f>SUM(F20:F27)</f>
        <v>1520000</v>
      </c>
    </row>
    <row r="29" spans="1:6" ht="12" customHeight="1">
      <c r="A29" s="21"/>
      <c r="B29" s="23"/>
      <c r="C29" s="23"/>
      <c r="D29" s="23"/>
      <c r="E29" s="29"/>
      <c r="F29" s="29"/>
    </row>
    <row r="30" spans="1:6" ht="12" customHeight="1">
      <c r="A30" s="136" t="s">
        <v>46</v>
      </c>
      <c r="B30" s="137"/>
      <c r="C30" s="137"/>
      <c r="D30" s="137"/>
      <c r="E30" s="137"/>
      <c r="F30" s="138"/>
    </row>
    <row r="31" spans="1:6" ht="24" customHeight="1">
      <c r="A31" s="30" t="s">
        <v>25</v>
      </c>
      <c r="B31" s="31" t="s">
        <v>26</v>
      </c>
      <c r="C31" s="31" t="s">
        <v>27</v>
      </c>
      <c r="D31" s="30" t="s">
        <v>28</v>
      </c>
      <c r="E31" s="31" t="s">
        <v>29</v>
      </c>
      <c r="F31" s="30" t="s">
        <v>30</v>
      </c>
    </row>
    <row r="32" spans="1:6" ht="12" customHeight="1">
      <c r="A32" s="32" t="s">
        <v>47</v>
      </c>
      <c r="B32" s="33"/>
      <c r="C32" s="33"/>
      <c r="D32" s="34"/>
      <c r="E32" s="35"/>
      <c r="F32" s="35"/>
    </row>
    <row r="33" spans="1:254" ht="12" customHeight="1">
      <c r="A33" s="139" t="s">
        <v>48</v>
      </c>
      <c r="B33" s="140"/>
      <c r="C33" s="140"/>
      <c r="D33" s="140"/>
      <c r="E33" s="141"/>
      <c r="F33" s="36">
        <f>SUM(F32:F32)</f>
        <v>0</v>
      </c>
    </row>
    <row r="34" spans="1:254" ht="12" customHeight="1">
      <c r="A34" s="37"/>
      <c r="B34" s="38"/>
      <c r="C34" s="38"/>
      <c r="D34" s="38"/>
      <c r="E34" s="39"/>
      <c r="F34" s="39"/>
    </row>
    <row r="35" spans="1:254" ht="12" customHeight="1">
      <c r="A35" s="136" t="s">
        <v>49</v>
      </c>
      <c r="B35" s="137"/>
      <c r="C35" s="137"/>
      <c r="D35" s="137"/>
      <c r="E35" s="137"/>
      <c r="F35" s="138"/>
    </row>
    <row r="36" spans="1:254" ht="24" customHeight="1">
      <c r="A36" s="40" t="s">
        <v>25</v>
      </c>
      <c r="B36" s="40" t="s">
        <v>26</v>
      </c>
      <c r="C36" s="40" t="s">
        <v>27</v>
      </c>
      <c r="D36" s="40" t="s">
        <v>28</v>
      </c>
      <c r="E36" s="41" t="s">
        <v>29</v>
      </c>
      <c r="F36" s="40" t="s">
        <v>30</v>
      </c>
    </row>
    <row r="37" spans="1:254" ht="12.75" customHeight="1">
      <c r="A37" s="25" t="s">
        <v>50</v>
      </c>
      <c r="B37" s="26" t="s">
        <v>51</v>
      </c>
      <c r="C37" s="27">
        <v>0.125</v>
      </c>
      <c r="D37" s="42" t="s">
        <v>52</v>
      </c>
      <c r="E37" s="16">
        <v>333200</v>
      </c>
      <c r="F37" s="16">
        <f>E37*C37</f>
        <v>41650</v>
      </c>
      <c r="H37" s="113"/>
    </row>
    <row r="38" spans="1:254" ht="12.75" customHeight="1">
      <c r="A38" s="25" t="s">
        <v>53</v>
      </c>
      <c r="B38" s="26" t="s">
        <v>51</v>
      </c>
      <c r="C38" s="27">
        <v>0.125</v>
      </c>
      <c r="D38" s="42" t="s">
        <v>37</v>
      </c>
      <c r="E38" s="16">
        <v>320000</v>
      </c>
      <c r="F38" s="16">
        <f t="shared" ref="F38:F40" si="1">E38*C38</f>
        <v>40000</v>
      </c>
      <c r="H38" s="113"/>
    </row>
    <row r="39" spans="1:254" ht="12.75" customHeight="1">
      <c r="A39" s="25" t="s">
        <v>54</v>
      </c>
      <c r="B39" s="26" t="s">
        <v>51</v>
      </c>
      <c r="C39" s="27">
        <v>0.125</v>
      </c>
      <c r="D39" s="42" t="s">
        <v>55</v>
      </c>
      <c r="E39" s="16">
        <v>280000</v>
      </c>
      <c r="F39" s="16">
        <f t="shared" si="1"/>
        <v>35000</v>
      </c>
      <c r="H39" s="113"/>
    </row>
    <row r="40" spans="1:254" ht="12.75" customHeight="1">
      <c r="A40" s="25" t="s">
        <v>56</v>
      </c>
      <c r="B40" s="26" t="s">
        <v>51</v>
      </c>
      <c r="C40" s="27">
        <v>0.125</v>
      </c>
      <c r="D40" s="42" t="s">
        <v>37</v>
      </c>
      <c r="E40" s="16">
        <v>120000</v>
      </c>
      <c r="F40" s="16">
        <f t="shared" si="1"/>
        <v>15000</v>
      </c>
      <c r="H40" s="113"/>
    </row>
    <row r="41" spans="1:254" ht="12.75" customHeight="1">
      <c r="A41" s="142" t="s">
        <v>57</v>
      </c>
      <c r="B41" s="143"/>
      <c r="C41" s="143"/>
      <c r="D41" s="143"/>
      <c r="E41" s="144"/>
      <c r="F41" s="36">
        <f>SUM(F37:F40)</f>
        <v>131650</v>
      </c>
    </row>
    <row r="42" spans="1:254" ht="12" customHeight="1">
      <c r="A42" s="37"/>
      <c r="B42" s="38"/>
      <c r="C42" s="38"/>
      <c r="D42" s="38"/>
      <c r="E42" s="39"/>
      <c r="F42" s="39"/>
    </row>
    <row r="43" spans="1:254" ht="12" customHeight="1">
      <c r="A43" s="136" t="s">
        <v>58</v>
      </c>
      <c r="B43" s="137"/>
      <c r="C43" s="137"/>
      <c r="D43" s="137"/>
      <c r="E43" s="137"/>
      <c r="F43" s="138"/>
    </row>
    <row r="44" spans="1:254" ht="24" customHeight="1">
      <c r="A44" s="41" t="s">
        <v>59</v>
      </c>
      <c r="B44" s="41" t="s">
        <v>60</v>
      </c>
      <c r="C44" s="41" t="s">
        <v>61</v>
      </c>
      <c r="D44" s="41" t="s">
        <v>28</v>
      </c>
      <c r="E44" s="41" t="s">
        <v>29</v>
      </c>
      <c r="F44" s="41" t="s">
        <v>30</v>
      </c>
      <c r="J44" s="43"/>
    </row>
    <row r="45" spans="1:254" s="112" customFormat="1" ht="12.75" customHeight="1">
      <c r="A45" s="127" t="s">
        <v>62</v>
      </c>
      <c r="B45" s="128"/>
      <c r="C45" s="128"/>
      <c r="D45" s="128"/>
      <c r="E45" s="128"/>
      <c r="F45" s="129"/>
      <c r="G45" s="110"/>
      <c r="H45" s="110"/>
      <c r="I45" s="110"/>
      <c r="J45" s="111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</row>
    <row r="46" spans="1:254" s="112" customFormat="1" ht="12.75" customHeight="1">
      <c r="A46" s="44" t="s">
        <v>63</v>
      </c>
      <c r="B46" s="45" t="s">
        <v>64</v>
      </c>
      <c r="C46" s="46">
        <v>10000</v>
      </c>
      <c r="D46" s="47" t="s">
        <v>37</v>
      </c>
      <c r="E46" s="12">
        <v>250</v>
      </c>
      <c r="F46" s="12">
        <f>(C46*E46)</f>
        <v>2500000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</row>
    <row r="47" spans="1:254" s="112" customFormat="1" ht="12.75" customHeight="1">
      <c r="A47" s="148" t="s">
        <v>65</v>
      </c>
      <c r="B47" s="149"/>
      <c r="C47" s="149"/>
      <c r="D47" s="149"/>
      <c r="E47" s="149"/>
      <c r="F47" s="15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</row>
    <row r="48" spans="1:254" s="112" customFormat="1" ht="12.75" customHeight="1">
      <c r="A48" s="44" t="s">
        <v>66</v>
      </c>
      <c r="B48" s="45" t="s">
        <v>67</v>
      </c>
      <c r="C48" s="46">
        <v>400</v>
      </c>
      <c r="D48" s="47" t="s">
        <v>68</v>
      </c>
      <c r="E48" s="12">
        <v>1640</v>
      </c>
      <c r="F48" s="12">
        <f>(C48*E48)</f>
        <v>656000</v>
      </c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</row>
    <row r="49" spans="1:254" s="112" customFormat="1" ht="12.75" customHeight="1">
      <c r="A49" s="44" t="s">
        <v>69</v>
      </c>
      <c r="B49" s="45" t="s">
        <v>67</v>
      </c>
      <c r="C49" s="46">
        <v>400</v>
      </c>
      <c r="D49" s="47" t="s">
        <v>68</v>
      </c>
      <c r="E49" s="12">
        <v>1440</v>
      </c>
      <c r="F49" s="12">
        <f>(C49*E49)</f>
        <v>576000</v>
      </c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</row>
    <row r="50" spans="1:254" s="112" customFormat="1" ht="12.75" customHeight="1">
      <c r="A50" s="48" t="s">
        <v>70</v>
      </c>
      <c r="B50" s="49" t="s">
        <v>67</v>
      </c>
      <c r="C50" s="50">
        <v>100</v>
      </c>
      <c r="D50" s="51" t="s">
        <v>35</v>
      </c>
      <c r="E50" s="52">
        <v>1890</v>
      </c>
      <c r="F50" s="12">
        <f>(C50*E50)</f>
        <v>189000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</row>
    <row r="51" spans="1:254" s="112" customFormat="1" ht="12.75" customHeight="1">
      <c r="A51" s="48" t="s">
        <v>71</v>
      </c>
      <c r="B51" s="49" t="s">
        <v>72</v>
      </c>
      <c r="C51" s="50">
        <v>2</v>
      </c>
      <c r="D51" s="51" t="s">
        <v>73</v>
      </c>
      <c r="E51" s="52">
        <v>36620</v>
      </c>
      <c r="F51" s="12">
        <f t="shared" ref="F51:F52" si="2">(C51*E51)</f>
        <v>73240</v>
      </c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</row>
    <row r="52" spans="1:254" s="112" customFormat="1" ht="12.75" customHeight="1">
      <c r="A52" s="48" t="s">
        <v>74</v>
      </c>
      <c r="B52" s="49" t="s">
        <v>72</v>
      </c>
      <c r="C52" s="50">
        <v>2</v>
      </c>
      <c r="D52" s="51" t="s">
        <v>75</v>
      </c>
      <c r="E52" s="52">
        <v>13600</v>
      </c>
      <c r="F52" s="12">
        <f t="shared" si="2"/>
        <v>27200</v>
      </c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</row>
    <row r="53" spans="1:254" s="112" customFormat="1" ht="12.75" customHeight="1">
      <c r="A53" s="148" t="s">
        <v>76</v>
      </c>
      <c r="B53" s="149"/>
      <c r="C53" s="149"/>
      <c r="D53" s="149"/>
      <c r="E53" s="149"/>
      <c r="F53" s="15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</row>
    <row r="54" spans="1:254" s="112" customFormat="1" ht="12.75" customHeight="1">
      <c r="A54" s="44" t="s">
        <v>77</v>
      </c>
      <c r="B54" s="45" t="s">
        <v>67</v>
      </c>
      <c r="C54" s="46">
        <v>2</v>
      </c>
      <c r="D54" s="47" t="s">
        <v>35</v>
      </c>
      <c r="E54" s="12">
        <v>13200</v>
      </c>
      <c r="F54" s="12">
        <f>C54*E54</f>
        <v>26400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</row>
    <row r="55" spans="1:254" s="112" customFormat="1" ht="12.75" customHeight="1">
      <c r="A55" s="44" t="s">
        <v>78</v>
      </c>
      <c r="B55" s="45" t="s">
        <v>67</v>
      </c>
      <c r="C55" s="46">
        <v>1</v>
      </c>
      <c r="D55" s="47" t="s">
        <v>33</v>
      </c>
      <c r="E55" s="12">
        <v>39990</v>
      </c>
      <c r="F55" s="12">
        <f>(C55*E55)</f>
        <v>39990</v>
      </c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</row>
    <row r="56" spans="1:254" s="112" customFormat="1" ht="12.75" customHeight="1">
      <c r="A56" s="148" t="s">
        <v>79</v>
      </c>
      <c r="B56" s="149"/>
      <c r="C56" s="149"/>
      <c r="D56" s="149"/>
      <c r="E56" s="149"/>
      <c r="F56" s="15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</row>
    <row r="57" spans="1:254" ht="12.75" customHeight="1">
      <c r="A57" s="53" t="s">
        <v>80</v>
      </c>
      <c r="B57" s="54" t="s">
        <v>72</v>
      </c>
      <c r="C57" s="54">
        <v>2</v>
      </c>
      <c r="D57" s="55" t="s">
        <v>73</v>
      </c>
      <c r="E57" s="56">
        <v>45780</v>
      </c>
      <c r="F57" s="56">
        <f>C57*E57</f>
        <v>91560</v>
      </c>
    </row>
    <row r="58" spans="1:254" ht="12.75" customHeight="1">
      <c r="A58" s="53" t="s">
        <v>81</v>
      </c>
      <c r="B58" s="54" t="s">
        <v>72</v>
      </c>
      <c r="C58" s="54">
        <v>1</v>
      </c>
      <c r="D58" s="55" t="s">
        <v>68</v>
      </c>
      <c r="E58" s="56">
        <v>50000</v>
      </c>
      <c r="F58" s="56">
        <f t="shared" ref="F58" si="3">C58*E58</f>
        <v>50000</v>
      </c>
    </row>
    <row r="59" spans="1:254" ht="13.5" customHeight="1">
      <c r="A59" s="139" t="s">
        <v>82</v>
      </c>
      <c r="B59" s="140"/>
      <c r="C59" s="140"/>
      <c r="D59" s="140"/>
      <c r="E59" s="141"/>
      <c r="F59" s="36">
        <f>SUM(F45:F58)</f>
        <v>4229390</v>
      </c>
    </row>
    <row r="60" spans="1:254" ht="12" customHeight="1">
      <c r="A60" s="37"/>
      <c r="B60" s="38"/>
      <c r="C60" s="38"/>
      <c r="D60" s="57"/>
      <c r="E60" s="39"/>
      <c r="F60" s="39"/>
    </row>
    <row r="61" spans="1:254" ht="12" customHeight="1">
      <c r="A61" s="136" t="s">
        <v>83</v>
      </c>
      <c r="B61" s="137"/>
      <c r="C61" s="137"/>
      <c r="D61" s="137"/>
      <c r="E61" s="137"/>
      <c r="F61" s="138"/>
    </row>
    <row r="62" spans="1:254" ht="24" customHeight="1">
      <c r="A62" s="58" t="s">
        <v>84</v>
      </c>
      <c r="B62" s="59" t="s">
        <v>60</v>
      </c>
      <c r="C62" s="59" t="s">
        <v>61</v>
      </c>
      <c r="D62" s="58" t="s">
        <v>28</v>
      </c>
      <c r="E62" s="59" t="s">
        <v>29</v>
      </c>
      <c r="F62" s="58" t="s">
        <v>30</v>
      </c>
    </row>
    <row r="63" spans="1:254" ht="12.75">
      <c r="A63" s="60" t="s">
        <v>85</v>
      </c>
      <c r="B63" s="61" t="s">
        <v>86</v>
      </c>
      <c r="C63" s="62">
        <v>4</v>
      </c>
      <c r="D63" s="60" t="s">
        <v>43</v>
      </c>
      <c r="E63" s="109">
        <v>20000</v>
      </c>
      <c r="F63" s="108">
        <f>E63*C63</f>
        <v>80000</v>
      </c>
    </row>
    <row r="64" spans="1:254" ht="12.75" customHeight="1">
      <c r="A64" s="63" t="s">
        <v>87</v>
      </c>
      <c r="B64" s="64" t="s">
        <v>26</v>
      </c>
      <c r="C64" s="65">
        <v>2400</v>
      </c>
      <c r="D64" s="66" t="s">
        <v>43</v>
      </c>
      <c r="E64" s="109">
        <v>380</v>
      </c>
      <c r="F64" s="108">
        <f t="shared" ref="F64:F65" si="4">E64*C64</f>
        <v>912000</v>
      </c>
    </row>
    <row r="65" spans="1:6" ht="19.5" customHeight="1">
      <c r="A65" s="67" t="s">
        <v>88</v>
      </c>
      <c r="B65" s="68"/>
      <c r="C65" s="9"/>
      <c r="D65" s="69"/>
      <c r="E65" s="70"/>
      <c r="F65" s="108">
        <f t="shared" si="4"/>
        <v>0</v>
      </c>
    </row>
    <row r="66" spans="1:6" ht="13.5" customHeight="1">
      <c r="A66" s="163" t="s">
        <v>89</v>
      </c>
      <c r="B66" s="164"/>
      <c r="C66" s="164"/>
      <c r="D66" s="164"/>
      <c r="E66" s="165"/>
      <c r="F66" s="71">
        <f>SUM(F64)</f>
        <v>912000</v>
      </c>
    </row>
    <row r="67" spans="1:6" ht="12" customHeight="1">
      <c r="A67" s="72"/>
      <c r="B67" s="72"/>
      <c r="C67" s="72"/>
      <c r="D67" s="72"/>
      <c r="E67" s="73"/>
      <c r="F67" s="73"/>
    </row>
    <row r="68" spans="1:6" ht="12" customHeight="1">
      <c r="A68" s="166" t="s">
        <v>90</v>
      </c>
      <c r="B68" s="167"/>
      <c r="C68" s="167"/>
      <c r="D68" s="167"/>
      <c r="E68" s="168"/>
      <c r="F68" s="74">
        <f>F28+F41+F59+F66</f>
        <v>6793040</v>
      </c>
    </row>
    <row r="69" spans="1:6" ht="12" customHeight="1">
      <c r="A69" s="154" t="s">
        <v>91</v>
      </c>
      <c r="B69" s="155"/>
      <c r="C69" s="155"/>
      <c r="D69" s="155"/>
      <c r="E69" s="156"/>
      <c r="F69" s="75">
        <f>F68*0.05</f>
        <v>339652</v>
      </c>
    </row>
    <row r="70" spans="1:6" ht="12" customHeight="1">
      <c r="A70" s="157" t="s">
        <v>92</v>
      </c>
      <c r="B70" s="158"/>
      <c r="C70" s="158"/>
      <c r="D70" s="158"/>
      <c r="E70" s="159"/>
      <c r="F70" s="76">
        <f>F69+F68</f>
        <v>7132692</v>
      </c>
    </row>
    <row r="71" spans="1:6" ht="12" customHeight="1">
      <c r="A71" s="154" t="s">
        <v>93</v>
      </c>
      <c r="B71" s="155"/>
      <c r="C71" s="155"/>
      <c r="D71" s="155"/>
      <c r="E71" s="156"/>
      <c r="F71" s="75">
        <f>F11</f>
        <v>24000000</v>
      </c>
    </row>
    <row r="72" spans="1:6" ht="12" customHeight="1">
      <c r="A72" s="160" t="s">
        <v>94</v>
      </c>
      <c r="B72" s="161"/>
      <c r="C72" s="161"/>
      <c r="D72" s="161"/>
      <c r="E72" s="162"/>
      <c r="F72" s="77">
        <f>F71-F70</f>
        <v>16867308</v>
      </c>
    </row>
    <row r="73" spans="1:6" ht="12" customHeight="1">
      <c r="A73" s="78" t="s">
        <v>95</v>
      </c>
      <c r="B73" s="79"/>
      <c r="C73" s="79"/>
      <c r="D73" s="79"/>
      <c r="E73" s="79"/>
      <c r="F73" s="80"/>
    </row>
    <row r="74" spans="1:6" ht="12.75" customHeight="1" thickBot="1">
      <c r="A74" s="81"/>
      <c r="B74" s="79"/>
      <c r="C74" s="79"/>
      <c r="D74" s="79"/>
      <c r="E74" s="79"/>
      <c r="F74" s="80"/>
    </row>
    <row r="75" spans="1:6" ht="12" customHeight="1">
      <c r="A75" s="82" t="s">
        <v>96</v>
      </c>
      <c r="B75" s="83"/>
      <c r="C75" s="83"/>
      <c r="D75" s="83"/>
      <c r="E75" s="84"/>
      <c r="F75" s="80"/>
    </row>
    <row r="76" spans="1:6" ht="12" customHeight="1">
      <c r="A76" s="85" t="s">
        <v>97</v>
      </c>
      <c r="B76" s="81"/>
      <c r="C76" s="81"/>
      <c r="D76" s="81"/>
      <c r="E76" s="86"/>
      <c r="F76" s="80"/>
    </row>
    <row r="77" spans="1:6" ht="12" customHeight="1">
      <c r="A77" s="85" t="s">
        <v>98</v>
      </c>
      <c r="B77" s="81"/>
      <c r="C77" s="81"/>
      <c r="D77" s="81"/>
      <c r="E77" s="86"/>
      <c r="F77" s="80"/>
    </row>
    <row r="78" spans="1:6" ht="12" customHeight="1">
      <c r="A78" s="85" t="s">
        <v>99</v>
      </c>
      <c r="B78" s="81"/>
      <c r="C78" s="81"/>
      <c r="D78" s="81"/>
      <c r="E78" s="86"/>
      <c r="F78" s="80"/>
    </row>
    <row r="79" spans="1:6" ht="12" customHeight="1">
      <c r="A79" s="85" t="s">
        <v>100</v>
      </c>
      <c r="B79" s="81"/>
      <c r="C79" s="81"/>
      <c r="D79" s="81"/>
      <c r="E79" s="86"/>
      <c r="F79" s="80"/>
    </row>
    <row r="80" spans="1:6" ht="12" customHeight="1">
      <c r="A80" s="85" t="s">
        <v>101</v>
      </c>
      <c r="B80" s="81"/>
      <c r="C80" s="81"/>
      <c r="D80" s="81"/>
      <c r="E80" s="86"/>
      <c r="F80" s="80"/>
    </row>
    <row r="81" spans="1:254" ht="12.75" customHeight="1" thickBot="1">
      <c r="A81" s="87" t="s">
        <v>102</v>
      </c>
      <c r="B81" s="88"/>
      <c r="C81" s="88"/>
      <c r="D81" s="88"/>
      <c r="E81" s="89"/>
      <c r="F81" s="80"/>
    </row>
    <row r="82" spans="1:254" ht="12.75" customHeight="1">
      <c r="A82" s="81"/>
      <c r="B82" s="81"/>
      <c r="C82" s="81"/>
      <c r="D82" s="81"/>
      <c r="E82" s="81"/>
      <c r="F82" s="80"/>
    </row>
    <row r="83" spans="1:254" ht="15" customHeight="1" thickBot="1">
      <c r="A83" s="151" t="s">
        <v>103</v>
      </c>
      <c r="B83" s="152"/>
      <c r="C83" s="153"/>
      <c r="D83" s="90"/>
      <c r="E83" s="90"/>
      <c r="F83" s="80"/>
    </row>
    <row r="84" spans="1:254" s="97" customFormat="1" ht="12" customHeight="1">
      <c r="A84" s="91" t="s">
        <v>84</v>
      </c>
      <c r="B84" s="92" t="s">
        <v>104</v>
      </c>
      <c r="C84" s="93" t="s">
        <v>105</v>
      </c>
      <c r="D84" s="94"/>
      <c r="E84" s="94"/>
      <c r="F84" s="95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96"/>
      <c r="EK84" s="96"/>
      <c r="EL84" s="96"/>
      <c r="EM84" s="96"/>
      <c r="EN84" s="96"/>
      <c r="EO84" s="96"/>
      <c r="EP84" s="96"/>
      <c r="EQ84" s="96"/>
      <c r="ER84" s="96"/>
      <c r="ES84" s="96"/>
      <c r="ET84" s="96"/>
      <c r="EU84" s="96"/>
      <c r="EV84" s="96"/>
      <c r="EW84" s="96"/>
      <c r="EX84" s="96"/>
      <c r="EY84" s="96"/>
      <c r="EZ84" s="96"/>
      <c r="FA84" s="96"/>
      <c r="FB84" s="96"/>
      <c r="FC84" s="96"/>
      <c r="FD84" s="96"/>
      <c r="FE84" s="96"/>
      <c r="FF84" s="96"/>
      <c r="FG84" s="96"/>
      <c r="FH84" s="96"/>
      <c r="FI84" s="96"/>
      <c r="FJ84" s="96"/>
      <c r="FK84" s="96"/>
      <c r="FL84" s="96"/>
      <c r="FM84" s="96"/>
      <c r="FN84" s="96"/>
      <c r="FO84" s="96"/>
      <c r="FP84" s="96"/>
      <c r="FQ84" s="96"/>
      <c r="FR84" s="96"/>
      <c r="FS84" s="96"/>
      <c r="FT84" s="96"/>
      <c r="FU84" s="96"/>
      <c r="FV84" s="96"/>
      <c r="FW84" s="96"/>
      <c r="FX84" s="96"/>
      <c r="FY84" s="96"/>
      <c r="FZ84" s="96"/>
      <c r="GA84" s="96"/>
      <c r="GB84" s="96"/>
      <c r="GC84" s="96"/>
      <c r="GD84" s="96"/>
      <c r="GE84" s="96"/>
      <c r="GF84" s="96"/>
      <c r="GG84" s="96"/>
      <c r="GH84" s="96"/>
      <c r="GI84" s="96"/>
      <c r="GJ84" s="96"/>
      <c r="GK84" s="96"/>
      <c r="GL84" s="96"/>
      <c r="GM84" s="96"/>
      <c r="GN84" s="96"/>
      <c r="GO84" s="96"/>
      <c r="GP84" s="96"/>
      <c r="GQ84" s="96"/>
      <c r="GR84" s="96"/>
      <c r="GS84" s="96"/>
      <c r="GT84" s="96"/>
      <c r="GU84" s="96"/>
      <c r="GV84" s="96"/>
      <c r="GW84" s="96"/>
      <c r="GX84" s="96"/>
      <c r="GY84" s="96"/>
      <c r="GZ84" s="96"/>
      <c r="HA84" s="96"/>
      <c r="HB84" s="96"/>
      <c r="HC84" s="96"/>
      <c r="HD84" s="96"/>
      <c r="HE84" s="96"/>
      <c r="HF84" s="96"/>
      <c r="HG84" s="96"/>
      <c r="HH84" s="96"/>
      <c r="HI84" s="96"/>
      <c r="HJ84" s="96"/>
      <c r="HK84" s="96"/>
      <c r="HL84" s="96"/>
      <c r="HM84" s="96"/>
      <c r="HN84" s="96"/>
      <c r="HO84" s="96"/>
      <c r="HP84" s="96"/>
      <c r="HQ84" s="96"/>
      <c r="HR84" s="96"/>
      <c r="HS84" s="96"/>
      <c r="HT84" s="96"/>
      <c r="HU84" s="96"/>
      <c r="HV84" s="96"/>
      <c r="HW84" s="96"/>
      <c r="HX84" s="96"/>
      <c r="HY84" s="96"/>
      <c r="HZ84" s="96"/>
      <c r="IA84" s="96"/>
      <c r="IB84" s="96"/>
      <c r="IC84" s="96"/>
      <c r="ID84" s="96"/>
      <c r="IE84" s="96"/>
      <c r="IF84" s="96"/>
      <c r="IG84" s="96"/>
      <c r="IH84" s="96"/>
      <c r="II84" s="96"/>
      <c r="IJ84" s="96"/>
      <c r="IK84" s="96"/>
      <c r="IL84" s="96"/>
      <c r="IM84" s="96"/>
      <c r="IN84" s="96"/>
      <c r="IO84" s="96"/>
      <c r="IP84" s="96"/>
      <c r="IQ84" s="96"/>
      <c r="IR84" s="96"/>
      <c r="IS84" s="96"/>
      <c r="IT84" s="96"/>
    </row>
    <row r="85" spans="1:254" ht="12" customHeight="1">
      <c r="A85" s="98" t="s">
        <v>106</v>
      </c>
      <c r="B85" s="118">
        <f>F28</f>
        <v>1520000</v>
      </c>
      <c r="C85" s="99">
        <f>(B85/B91)</f>
        <v>0.21310327152777661</v>
      </c>
      <c r="D85" s="90"/>
      <c r="E85" s="90"/>
      <c r="F85" s="80"/>
    </row>
    <row r="86" spans="1:254" ht="12" customHeight="1">
      <c r="A86" s="98" t="s">
        <v>107</v>
      </c>
      <c r="B86" s="118">
        <f>F33</f>
        <v>0</v>
      </c>
      <c r="C86" s="99">
        <v>0</v>
      </c>
      <c r="D86" s="90"/>
      <c r="E86" s="90"/>
      <c r="F86" s="80"/>
    </row>
    <row r="87" spans="1:254" ht="12" customHeight="1">
      <c r="A87" s="98" t="s">
        <v>108</v>
      </c>
      <c r="B87" s="118">
        <f>F41</f>
        <v>131650</v>
      </c>
      <c r="C87" s="99">
        <f>(B87/B91)</f>
        <v>1.845726690567881E-2</v>
      </c>
      <c r="D87" s="90"/>
      <c r="E87" s="90"/>
      <c r="F87" s="80"/>
    </row>
    <row r="88" spans="1:254" ht="12" customHeight="1">
      <c r="A88" s="98" t="s">
        <v>59</v>
      </c>
      <c r="B88" s="118">
        <f>F59</f>
        <v>4229390</v>
      </c>
      <c r="C88" s="99">
        <f>(B88/B91)</f>
        <v>0.592958451030831</v>
      </c>
      <c r="D88" s="90"/>
      <c r="E88" s="90"/>
      <c r="F88" s="80"/>
    </row>
    <row r="89" spans="1:254" ht="12" customHeight="1">
      <c r="A89" s="98" t="s">
        <v>109</v>
      </c>
      <c r="B89" s="118">
        <f>F66</f>
        <v>912000</v>
      </c>
      <c r="C89" s="99">
        <f>(B89/B91)</f>
        <v>0.12786196291666596</v>
      </c>
      <c r="D89" s="100"/>
      <c r="E89" s="100"/>
      <c r="F89" s="80"/>
    </row>
    <row r="90" spans="1:254" ht="12" customHeight="1">
      <c r="A90" s="98" t="s">
        <v>110</v>
      </c>
      <c r="B90" s="118">
        <f>F69</f>
        <v>339652</v>
      </c>
      <c r="C90" s="99">
        <f>(B90/B91)</f>
        <v>4.7619047619047616E-2</v>
      </c>
      <c r="D90" s="100"/>
      <c r="E90" s="100"/>
      <c r="F90" s="80"/>
    </row>
    <row r="91" spans="1:254" ht="12.75" customHeight="1" thickBot="1">
      <c r="A91" s="101" t="s">
        <v>111</v>
      </c>
      <c r="B91" s="116">
        <f>SUM(B85:B90)</f>
        <v>7132692</v>
      </c>
      <c r="C91" s="102">
        <f>SUM(C85:C90)</f>
        <v>1</v>
      </c>
      <c r="D91" s="100"/>
      <c r="E91" s="100"/>
      <c r="F91" s="80"/>
    </row>
    <row r="92" spans="1:254" ht="12" customHeight="1">
      <c r="A92" s="81"/>
      <c r="B92" s="79"/>
      <c r="C92" s="79"/>
      <c r="D92" s="79"/>
      <c r="E92" s="79"/>
      <c r="F92" s="80"/>
    </row>
    <row r="93" spans="1:254" ht="12" customHeight="1" thickBot="1">
      <c r="A93" s="145" t="s">
        <v>112</v>
      </c>
      <c r="B93" s="146"/>
      <c r="C93" s="146"/>
      <c r="D93" s="147"/>
      <c r="E93" s="103"/>
      <c r="F93" s="80"/>
    </row>
    <row r="94" spans="1:254" ht="12" customHeight="1">
      <c r="A94" s="104" t="s">
        <v>113</v>
      </c>
      <c r="B94" s="114">
        <v>40000</v>
      </c>
      <c r="C94" s="114">
        <v>50000</v>
      </c>
      <c r="D94" s="115">
        <v>60000</v>
      </c>
      <c r="E94" s="105"/>
      <c r="F94" s="106"/>
    </row>
    <row r="95" spans="1:254" ht="12.75" customHeight="1" thickBot="1">
      <c r="A95" s="101" t="s">
        <v>114</v>
      </c>
      <c r="B95" s="116">
        <f>F70/B94</f>
        <v>178.31729999999999</v>
      </c>
      <c r="C95" s="116">
        <f>F70/C94</f>
        <v>142.65384</v>
      </c>
      <c r="D95" s="117">
        <f>F70/D94</f>
        <v>118.87820000000001</v>
      </c>
      <c r="E95" s="105"/>
      <c r="F95" s="106"/>
    </row>
    <row r="96" spans="1:254" ht="15.6" customHeight="1">
      <c r="A96" s="78" t="s">
        <v>115</v>
      </c>
      <c r="B96" s="81"/>
      <c r="C96" s="81"/>
      <c r="D96" s="81"/>
      <c r="E96" s="81"/>
      <c r="F96" s="81"/>
    </row>
  </sheetData>
  <mergeCells count="28">
    <mergeCell ref="A93:D93"/>
    <mergeCell ref="A61:F61"/>
    <mergeCell ref="D12:E12"/>
    <mergeCell ref="D10:E10"/>
    <mergeCell ref="A47:F47"/>
    <mergeCell ref="A53:F53"/>
    <mergeCell ref="A56:F56"/>
    <mergeCell ref="A83:C83"/>
    <mergeCell ref="A69:E69"/>
    <mergeCell ref="A70:E70"/>
    <mergeCell ref="A71:E71"/>
    <mergeCell ref="A72:E72"/>
    <mergeCell ref="A59:E59"/>
    <mergeCell ref="A66:E66"/>
    <mergeCell ref="A68:E68"/>
    <mergeCell ref="D8:E8"/>
    <mergeCell ref="D13:E13"/>
    <mergeCell ref="D14:E14"/>
    <mergeCell ref="A16:F16"/>
    <mergeCell ref="A45:F45"/>
    <mergeCell ref="A18:F18"/>
    <mergeCell ref="A28:E28"/>
    <mergeCell ref="A30:F30"/>
    <mergeCell ref="A33:E33"/>
    <mergeCell ref="A41:E41"/>
    <mergeCell ref="A43:F43"/>
    <mergeCell ref="A35:F35"/>
    <mergeCell ref="D9:E9"/>
  </mergeCells>
  <pageMargins left="0.748031" right="0.748031" top="0.98425200000000002" bottom="0.98425200000000002" header="0" footer="0"/>
  <pageSetup scale="91" orientation="portrait" r:id="rId1"/>
  <headerFooter>
    <oddFooter>&amp;C&amp;"Helvetica Neue,Regular"&amp;12&amp;K000000&amp;P</oddFooter>
  </headerFooter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2022-06-27T23:08:08Z</dcterms:modified>
  <cp:category/>
  <cp:contentStatus/>
</cp:coreProperties>
</file>