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502\AC\Temp\"/>
    </mc:Choice>
  </mc:AlternateContent>
  <xr:revisionPtr revIDLastSave="16" documentId="8_{92FCE00E-919B-4BD9-B272-B647386D06A4}" xr6:coauthVersionLast="47" xr6:coauthVersionMax="47" xr10:uidLastSave="{CA5472B8-02AE-48E7-B1DC-9B6383CF4EFE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2" i="1" l="1"/>
  <c r="G41" i="1"/>
  <c r="G40" i="1"/>
  <c r="G39" i="1"/>
  <c r="G38" i="1"/>
  <c r="G37" i="1"/>
  <c r="G36" i="1"/>
  <c r="G31" i="1"/>
  <c r="G32" i="1" s="1"/>
  <c r="C89" i="1" s="1"/>
  <c r="G62" i="1"/>
  <c r="G60" i="1"/>
  <c r="G59" i="1"/>
  <c r="G58" i="1"/>
  <c r="G56" i="1"/>
  <c r="G55" i="1"/>
  <c r="G54" i="1"/>
  <c r="G52" i="1"/>
  <c r="G51" i="1"/>
  <c r="G50" i="1"/>
  <c r="G49" i="1"/>
  <c r="G48" i="1"/>
  <c r="G46" i="1"/>
  <c r="G63" i="1"/>
  <c r="C91" i="1" s="1"/>
  <c r="G26" i="1"/>
  <c r="G25" i="1"/>
  <c r="G24" i="1"/>
  <c r="G23" i="1"/>
  <c r="G22" i="1"/>
  <c r="G21" i="1"/>
  <c r="G27" i="1" s="1"/>
  <c r="C88" i="1" s="1"/>
  <c r="G12" i="1"/>
  <c r="G74" i="1"/>
  <c r="G42" i="1"/>
  <c r="C90" i="1" s="1"/>
  <c r="G71" i="1"/>
  <c r="G72" i="1"/>
  <c r="C93" i="1" s="1"/>
  <c r="G73" i="1"/>
  <c r="D99" i="1"/>
  <c r="C99" i="1"/>
  <c r="E99" i="1"/>
  <c r="G75" i="1"/>
  <c r="C94" i="1" l="1"/>
  <c r="D89" i="1"/>
  <c r="D88" i="1" l="1"/>
  <c r="D91" i="1"/>
  <c r="D92" i="1"/>
  <c r="D93" i="1"/>
  <c r="D90" i="1"/>
  <c r="D94" i="1" l="1"/>
</calcChain>
</file>

<file path=xl/sharedStrings.xml><?xml version="1.0" encoding="utf-8"?>
<sst xmlns="http://schemas.openxmlformats.org/spreadsheetml/2006/main" count="175" uniqueCount="123">
  <si>
    <t>RUBRO O CULTIVO</t>
  </si>
  <si>
    <t>TOMATE BOTADO</t>
  </si>
  <si>
    <t>RENDIMIENTO (caja/ha)</t>
  </si>
  <si>
    <t>VARIEDAD</t>
  </si>
  <si>
    <t>CALACE</t>
  </si>
  <si>
    <t>Fecha Estimada precio venta</t>
  </si>
  <si>
    <t>Noviembre</t>
  </si>
  <si>
    <t>NIVEL TECNOLÓGICO</t>
  </si>
  <si>
    <t>MEDIO</t>
  </si>
  <si>
    <t>PRECIO ESPERADO ($/caja)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</si>
  <si>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</si>
  <si>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</si>
  <si>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</si>
  <si>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</si>
  <si>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</si>
  <si>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</si>
  <si>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</si>
  <si>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</si>
  <si>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>VICUÑA-COQUIMBO-LA SERENA</t>
  </si>
  <si>
    <t>FECHA DE COSECHA</t>
  </si>
  <si>
    <t>NOV-DIC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</si>
  <si>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</si>
  <si>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</si>
  <si>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</si>
  <si>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</si>
  <si>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</si>
  <si>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</si>
  <si>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</si>
  <si>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</si>
  <si>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</si>
  <si>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</si>
  <si>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</si>
  <si>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Aplicación fertilizantes</t>
  </si>
  <si>
    <t>JH</t>
  </si>
  <si>
    <t>Sept-Nov</t>
  </si>
  <si>
    <t>Plantación</t>
  </si>
  <si>
    <t>Septiembre</t>
  </si>
  <si>
    <t>Limpias</t>
  </si>
  <si>
    <t>Oct-Dic</t>
  </si>
  <si>
    <t>Aplicación pesticidas</t>
  </si>
  <si>
    <t>Cosecha</t>
  </si>
  <si>
    <t>Nov-Dic</t>
  </si>
  <si>
    <t>Riego y fertirriego</t>
  </si>
  <si>
    <t>Sept-Dic</t>
  </si>
  <si>
    <t>Subtotal Jornadas Hombre</t>
  </si>
  <si>
    <t>JORNADAS ANIMAL</t>
  </si>
  <si>
    <t>Aporca, Cultivadora</t>
  </si>
  <si>
    <t>JA</t>
  </si>
  <si>
    <t>Sep-Oct</t>
  </si>
  <si>
    <t>Subtotal Jornadas Animal</t>
  </si>
  <si>
    <t>MAQUINARIA</t>
  </si>
  <si>
    <t>Rastaje</t>
  </si>
  <si>
    <t>JM</t>
  </si>
  <si>
    <t>Ago-Sep</t>
  </si>
  <si>
    <t>Cincel</t>
  </si>
  <si>
    <t>Aradura</t>
  </si>
  <si>
    <t>Melgadura</t>
  </si>
  <si>
    <t xml:space="preserve">Aplicación agroquimicos </t>
  </si>
  <si>
    <t>Sep-Nov</t>
  </si>
  <si>
    <t>Acequiadora</t>
  </si>
  <si>
    <t>Subtotal Costo Maquinaria</t>
  </si>
  <si>
    <t>INSUMOS</t>
  </si>
  <si>
    <t>UNIDAD (Kg/l/u</t>
  </si>
  <si>
    <t>CANTIDAD (kg/I/u)</t>
  </si>
  <si>
    <t>SUBTOTAL ($)</t>
  </si>
  <si>
    <t>Planta</t>
  </si>
  <si>
    <t>Unidad</t>
  </si>
  <si>
    <t>Agosto</t>
  </si>
  <si>
    <t>FERTILIZANTES</t>
  </si>
  <si>
    <t>SFT</t>
  </si>
  <si>
    <t>25 Kg</t>
  </si>
  <si>
    <t>UREA</t>
  </si>
  <si>
    <t>Oct-Nov</t>
  </si>
  <si>
    <t>Nitrato de potasio</t>
  </si>
  <si>
    <t>25 kg</t>
  </si>
  <si>
    <t xml:space="preserve">Nitrato de calcio </t>
  </si>
  <si>
    <t xml:space="preserve">Mezcla base </t>
  </si>
  <si>
    <t>FUNGICIDAS</t>
  </si>
  <si>
    <t>Azufre mojable</t>
  </si>
  <si>
    <t>Kg</t>
  </si>
  <si>
    <t>FEB-NOV</t>
  </si>
  <si>
    <t>Bellis</t>
  </si>
  <si>
    <t>CAPTAN 83 WP</t>
  </si>
  <si>
    <t>INSECTICIDAS</t>
  </si>
  <si>
    <t xml:space="preserve">Lorsban 4E </t>
  </si>
  <si>
    <t>Lt</t>
  </si>
  <si>
    <t>PUNTO 70 WG</t>
  </si>
  <si>
    <t>ABAMECTINA</t>
  </si>
  <si>
    <t>L</t>
  </si>
  <si>
    <t>OTROS</t>
  </si>
  <si>
    <t>COMPOST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</si>
  <si>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</si>
  <si>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</si>
  <si>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</si>
  <si>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</si>
  <si>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</si>
  <si>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</si>
  <si>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</si>
  <si>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</si>
  <si>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</si>
  <si>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</si>
  <si>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</si>
  <si>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</si>
  <si>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</si>
  <si>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</si>
  <si>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</si>
  <si>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</si>
  <si>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</si>
  <si>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</si>
  <si>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</si>
  <si>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</si>
  <si>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</si>
  <si>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</si>
  <si>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</si>
  <si>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</si>
  <si>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</si>
  <si>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</si>
  <si>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</si>
  <si>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</si>
  <si>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</si>
  <si>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(cajas/hà)</t>
  </si>
  <si>
    <t>Costo unitario ($/cajas)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</si>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</sst>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0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0"/>
      <name val="Calibri"/>
      <family val="2"/>
    </font>
    <font>
      <b/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00">
    <xf numFmtId="0" fontId="0" fillId="0" borderId="0" xfId="0"/>
    <xf numFmtId="0" fontId="12" fillId="3" borderId="1" xfId="0" applyFont="1" applyFill="1" applyBorder="1" applyAlignment="1">
      <alignment vertical="center" wrapText="1"/>
    </xf>
    <xf numFmtId="0" fontId="0" fillId="4" borderId="0" xfId="0" applyFill="1"/>
    <xf numFmtId="3" fontId="13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vertical="center" wrapText="1"/>
    </xf>
    <xf numFmtId="0" fontId="13" fillId="0" borderId="1" xfId="0" applyFont="1" applyBorder="1"/>
    <xf numFmtId="17" fontId="13" fillId="0" borderId="1" xfId="0" applyNumberFormat="1" applyFont="1" applyBorder="1" applyAlignment="1">
      <alignment horizontal="right"/>
    </xf>
    <xf numFmtId="166" fontId="13" fillId="0" borderId="1" xfId="2" applyNumberFormat="1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0" fontId="14" fillId="0" borderId="1" xfId="0" applyFont="1" applyBorder="1" applyAlignment="1">
      <alignment horizontal="left" vertical="center" wrapText="1"/>
    </xf>
    <xf numFmtId="0" fontId="14" fillId="4" borderId="0" xfId="0" applyFont="1" applyFill="1"/>
    <xf numFmtId="166" fontId="14" fillId="4" borderId="0" xfId="2" applyNumberFormat="1" applyFont="1" applyFill="1" applyBorder="1"/>
    <xf numFmtId="0" fontId="12" fillId="5" borderId="0" xfId="0" applyFont="1" applyFill="1" applyAlignment="1">
      <alignment vertical="center" wrapText="1"/>
    </xf>
    <xf numFmtId="166" fontId="10" fillId="4" borderId="0" xfId="2" applyNumberFormat="1" applyFont="1" applyFill="1" applyBorder="1"/>
    <xf numFmtId="0" fontId="12" fillId="3" borderId="1" xfId="0" applyFont="1" applyFill="1" applyBorder="1" applyAlignment="1">
      <alignment horizontal="center"/>
    </xf>
    <xf numFmtId="166" fontId="12" fillId="3" borderId="1" xfId="2" applyNumberFormat="1" applyFont="1" applyFill="1" applyBorder="1" applyAlignment="1">
      <alignment horizontal="center" wrapText="1"/>
    </xf>
    <xf numFmtId="166" fontId="12" fillId="3" borderId="1" xfId="2" applyNumberFormat="1" applyFont="1" applyFill="1" applyBorder="1" applyAlignment="1">
      <alignment horizontal="center"/>
    </xf>
    <xf numFmtId="0" fontId="14" fillId="0" borderId="1" xfId="0" applyFont="1" applyBorder="1"/>
    <xf numFmtId="0" fontId="13" fillId="0" borderId="1" xfId="0" applyFont="1" applyBorder="1" applyAlignment="1">
      <alignment horizontal="center"/>
    </xf>
    <xf numFmtId="166" fontId="10" fillId="0" borderId="1" xfId="2" applyNumberFormat="1" applyFont="1" applyBorder="1"/>
    <xf numFmtId="0" fontId="11" fillId="3" borderId="1" xfId="0" applyFont="1" applyFill="1" applyBorder="1"/>
    <xf numFmtId="0" fontId="0" fillId="3" borderId="1" xfId="0" applyFill="1" applyBorder="1"/>
    <xf numFmtId="166" fontId="10" fillId="3" borderId="1" xfId="2" applyNumberFormat="1" applyFont="1" applyFill="1" applyBorder="1"/>
    <xf numFmtId="166" fontId="11" fillId="3" borderId="1" xfId="2" applyNumberFormat="1" applyFont="1" applyFill="1" applyBorder="1"/>
    <xf numFmtId="0" fontId="14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166" fontId="14" fillId="0" borderId="1" xfId="2" applyNumberFormat="1" applyFont="1" applyBorder="1"/>
    <xf numFmtId="0" fontId="15" fillId="3" borderId="1" xfId="0" applyFont="1" applyFill="1" applyBorder="1" applyAlignment="1">
      <alignment horizontal="center"/>
    </xf>
    <xf numFmtId="0" fontId="16" fillId="0" borderId="1" xfId="0" applyFont="1" applyBorder="1"/>
    <xf numFmtId="0" fontId="0" fillId="0" borderId="1" xfId="0" applyBorder="1" applyAlignment="1">
      <alignment horizontal="center"/>
    </xf>
    <xf numFmtId="0" fontId="17" fillId="0" borderId="1" xfId="0" applyFont="1" applyBorder="1"/>
    <xf numFmtId="166" fontId="13" fillId="0" borderId="1" xfId="2" applyNumberFormat="1" applyFont="1" applyBorder="1"/>
    <xf numFmtId="3" fontId="0" fillId="0" borderId="1" xfId="0" applyNumberFormat="1" applyBorder="1" applyAlignment="1">
      <alignment horizontal="center"/>
    </xf>
    <xf numFmtId="166" fontId="12" fillId="3" borderId="1" xfId="2" applyNumberFormat="1" applyFont="1" applyFill="1" applyBorder="1"/>
    <xf numFmtId="0" fontId="11" fillId="4" borderId="0" xfId="0" applyFont="1" applyFill="1"/>
    <xf numFmtId="166" fontId="12" fillId="4" borderId="0" xfId="2" applyNumberFormat="1" applyFont="1" applyFill="1" applyBorder="1"/>
    <xf numFmtId="0" fontId="0" fillId="0" borderId="1" xfId="0" applyBorder="1"/>
    <xf numFmtId="166" fontId="11" fillId="3" borderId="1" xfId="2" applyNumberFormat="1" applyFont="1" applyFill="1" applyBorder="1" applyAlignment="1">
      <alignment horizontal="right"/>
    </xf>
    <xf numFmtId="0" fontId="11" fillId="5" borderId="0" xfId="0" applyFont="1" applyFill="1"/>
    <xf numFmtId="3" fontId="11" fillId="5" borderId="0" xfId="2" applyNumberFormat="1" applyFont="1" applyFill="1" applyBorder="1"/>
    <xf numFmtId="0" fontId="11" fillId="3" borderId="0" xfId="0" applyFont="1" applyFill="1" applyAlignment="1">
      <alignment horizontal="left"/>
    </xf>
    <xf numFmtId="0" fontId="0" fillId="3" borderId="0" xfId="0" applyFill="1"/>
    <xf numFmtId="3" fontId="11" fillId="3" borderId="0" xfId="0" applyNumberFormat="1" applyFont="1" applyFill="1"/>
    <xf numFmtId="0" fontId="12" fillId="5" borderId="0" xfId="0" applyFont="1" applyFill="1"/>
    <xf numFmtId="3" fontId="11" fillId="5" borderId="0" xfId="0" applyNumberFormat="1" applyFont="1" applyFill="1"/>
    <xf numFmtId="0" fontId="12" fillId="3" borderId="0" xfId="0" applyFont="1" applyFill="1"/>
    <xf numFmtId="3" fontId="12" fillId="3" borderId="0" xfId="0" applyNumberFormat="1" applyFont="1" applyFill="1"/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0" xfId="0" applyFont="1" applyFill="1" applyAlignment="1">
      <alignment vertical="center"/>
    </xf>
    <xf numFmtId="0" fontId="18" fillId="5" borderId="10" xfId="0" applyFont="1" applyFill="1" applyBorder="1"/>
    <xf numFmtId="0" fontId="7" fillId="4" borderId="0" xfId="0" applyFont="1" applyFill="1"/>
    <xf numFmtId="49" fontId="5" fillId="6" borderId="11" xfId="0" applyNumberFormat="1" applyFont="1" applyFill="1" applyBorder="1" applyAlignment="1">
      <alignment vertical="center"/>
    </xf>
    <xf numFmtId="49" fontId="5" fillId="2" borderId="12" xfId="0" applyNumberFormat="1" applyFont="1" applyFill="1" applyBorder="1" applyAlignment="1">
      <alignment vertical="center"/>
    </xf>
    <xf numFmtId="3" fontId="5" fillId="2" borderId="13" xfId="0" applyNumberFormat="1" applyFont="1" applyFill="1" applyBorder="1" applyAlignment="1">
      <alignment vertical="center"/>
    </xf>
    <xf numFmtId="9" fontId="7" fillId="2" borderId="14" xfId="0" applyNumberFormat="1" applyFont="1" applyFill="1" applyBorder="1"/>
    <xf numFmtId="168" fontId="5" fillId="2" borderId="13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49" fontId="5" fillId="6" borderId="15" xfId="0" applyNumberFormat="1" applyFont="1" applyFill="1" applyBorder="1" applyAlignment="1">
      <alignment vertical="center"/>
    </xf>
    <xf numFmtId="168" fontId="5" fillId="6" borderId="16" xfId="0" applyNumberFormat="1" applyFont="1" applyFill="1" applyBorder="1" applyAlignment="1">
      <alignment vertical="center"/>
    </xf>
    <xf numFmtId="9" fontId="5" fillId="6" borderId="17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19" fillId="5" borderId="18" xfId="0" applyFont="1" applyFill="1" applyBorder="1" applyAlignment="1">
      <alignment vertical="center"/>
    </xf>
    <xf numFmtId="49" fontId="19" fillId="5" borderId="19" xfId="0" applyNumberFormat="1" applyFont="1" applyFill="1" applyBorder="1" applyAlignment="1">
      <alignment vertical="center"/>
    </xf>
    <xf numFmtId="0" fontId="19" fillId="5" borderId="19" xfId="0" applyFont="1" applyFill="1" applyBorder="1" applyAlignment="1">
      <alignment vertical="center"/>
    </xf>
    <xf numFmtId="0" fontId="19" fillId="5" borderId="10" xfId="0" applyFont="1" applyFill="1" applyBorder="1" applyAlignment="1">
      <alignment vertical="center"/>
    </xf>
    <xf numFmtId="49" fontId="5" fillId="6" borderId="20" xfId="0" applyNumberFormat="1" applyFont="1" applyFill="1" applyBorder="1" applyAlignment="1">
      <alignment vertical="center"/>
    </xf>
    <xf numFmtId="0" fontId="5" fillId="4" borderId="0" xfId="0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164" fontId="10" fillId="0" borderId="0" xfId="1" applyFont="1"/>
    <xf numFmtId="166" fontId="11" fillId="4" borderId="0" xfId="2" applyNumberFormat="1" applyFont="1" applyFill="1" applyBorder="1"/>
    <xf numFmtId="2" fontId="14" fillId="0" borderId="1" xfId="0" applyNumberFormat="1" applyFont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166" fontId="12" fillId="4" borderId="1" xfId="2" applyNumberFormat="1" applyFont="1" applyFill="1" applyBorder="1" applyAlignment="1">
      <alignment horizontal="center"/>
    </xf>
    <xf numFmtId="49" fontId="5" fillId="6" borderId="21" xfId="0" applyNumberFormat="1" applyFont="1" applyFill="1" applyBorder="1" applyAlignment="1">
      <alignment horizontal="center" vertical="center"/>
    </xf>
    <xf numFmtId="49" fontId="7" fillId="6" borderId="22" xfId="0" applyNumberFormat="1" applyFont="1" applyFill="1" applyBorder="1" applyAlignment="1">
      <alignment horizontal="center"/>
    </xf>
    <xf numFmtId="166" fontId="5" fillId="2" borderId="13" xfId="0" applyNumberFormat="1" applyFont="1" applyFill="1" applyBorder="1" applyAlignment="1">
      <alignment vertical="center"/>
    </xf>
    <xf numFmtId="164" fontId="5" fillId="6" borderId="23" xfId="1" applyFont="1" applyFill="1" applyBorder="1" applyAlignment="1">
      <alignment vertical="center"/>
    </xf>
    <xf numFmtId="164" fontId="5" fillId="6" borderId="24" xfId="1" applyFont="1" applyFill="1" applyBorder="1" applyAlignment="1">
      <alignment vertical="center"/>
    </xf>
    <xf numFmtId="164" fontId="5" fillId="6" borderId="16" xfId="1" applyFont="1" applyFill="1" applyBorder="1" applyAlignment="1">
      <alignment vertical="center"/>
    </xf>
    <xf numFmtId="164" fontId="5" fillId="6" borderId="17" xfId="1" applyFont="1" applyFill="1" applyBorder="1" applyAlignment="1">
      <alignment vertical="center"/>
    </xf>
    <xf numFmtId="0" fontId="0" fillId="4" borderId="1" xfId="0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49" fontId="19" fillId="5" borderId="18" xfId="0" applyNumberFormat="1" applyFont="1" applyFill="1" applyBorder="1" applyAlignment="1">
      <alignment vertical="center"/>
    </xf>
    <xf numFmtId="0" fontId="19" fillId="5" borderId="19" xfId="0" applyFont="1" applyFill="1" applyBorder="1" applyAlignment="1">
      <alignment vertical="center"/>
    </xf>
    <xf numFmtId="0" fontId="1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28575</xdr:rowOff>
    </xdr:to>
    <xdr:pic>
      <xdr:nvPicPr>
        <xdr:cNvPr id="1026" name="Imagen 1">
          <a:extLst>
            <a:ext uri="{FF2B5EF4-FFF2-40B4-BE49-F238E27FC236}">
              <a16:creationId xmlns:a16="http://schemas.microsoft.com/office/drawing/2014/main" id="{B204F0CD-567A-68B3-B7F6-E735C1057D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64008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115"/>
  <sheetViews>
    <sheetView tabSelected="1" workbookViewId="0">
      <selection activeCell="J56" sqref="J56"/>
    </sheetView>
  </sheetViews>
  <sheetFormatPr defaultRowHeight="15"/>
  <cols>
    <col min="1" max="1" width="3.5703125" customWidth="1"/>
    <col min="2" max="2" width="20.42578125" customWidth="1"/>
    <col min="3" max="3" width="13.28515625" bestFit="1" customWidth="1"/>
    <col min="4" max="4" width="15.5703125" bestFit="1" customWidth="1"/>
    <col min="5" max="5" width="10" bestFit="1" customWidth="1"/>
    <col min="6" max="6" width="23.5703125" bestFit="1" customWidth="1"/>
    <col min="7" max="7" width="13.140625" bestFit="1" customWidth="1"/>
    <col min="8" max="256" width="11.42578125" customWidth="1"/>
  </cols>
  <sheetData>
    <row r="9" spans="2:7">
      <c r="B9" s="1" t="s">
        <v>0</v>
      </c>
      <c r="C9" s="97" t="s">
        <v>1</v>
      </c>
      <c r="D9" s="97"/>
      <c r="E9" s="2"/>
      <c r="F9" s="1" t="s">
        <v>2</v>
      </c>
      <c r="G9" s="3">
        <v>2500</v>
      </c>
    </row>
    <row r="10" spans="2:7">
      <c r="B10" s="4" t="s">
        <v>3</v>
      </c>
      <c r="C10" s="98" t="s">
        <v>4</v>
      </c>
      <c r="D10" s="98"/>
      <c r="E10" s="2"/>
      <c r="F10" s="5" t="s">
        <v>5</v>
      </c>
      <c r="G10" s="6" t="s">
        <v>6</v>
      </c>
    </row>
    <row r="11" spans="2:7">
      <c r="B11" s="4" t="s">
        <v>7</v>
      </c>
      <c r="C11" s="98" t="s">
        <v>8</v>
      </c>
      <c r="D11" s="98"/>
      <c r="E11" s="2"/>
      <c r="F11" s="5" t="s">
        <v>9</v>
      </c>
      <c r="G11" s="7">
        <v>5000</v>
      </c>
    </row>
    <row r="12" spans="2:7">
      <c r="B12" s="4" t="s">
        <v>10</v>
      </c>
      <c r="C12" s="98" t="s">
        <v>11</v>
      </c>
      <c r="D12" s="98"/>
      <c r="E12" s="2"/>
      <c r="F12" s="5" t="s">
        <v>12</v>
      </c>
      <c r="G12" s="7">
        <f>SUM(G9*G11)</f>
        <v>12500000</v>
      </c>
    </row>
    <row r="13" spans="2:7">
      <c r="B13" s="4" t="s">
        <v>13</v>
      </c>
      <c r="C13" s="99" t="s">
        <v>14</v>
      </c>
      <c r="D13" s="99"/>
      <c r="E13" s="2"/>
      <c r="F13" s="5" t="s">
        <v>15</v>
      </c>
      <c r="G13" s="8" t="s">
        <v>16</v>
      </c>
    </row>
    <row r="14" spans="2:7">
      <c r="B14" s="9" t="s">
        <v>17</v>
      </c>
      <c r="C14" s="98" t="s">
        <v>18</v>
      </c>
      <c r="D14" s="98"/>
      <c r="E14" s="2"/>
      <c r="F14" s="5" t="s">
        <v>19</v>
      </c>
      <c r="G14" s="8" t="s">
        <v>20</v>
      </c>
    </row>
    <row r="15" spans="2:7">
      <c r="B15" s="9" t="s">
        <v>21</v>
      </c>
      <c r="C15" s="93">
        <v>2022</v>
      </c>
      <c r="D15" s="93"/>
      <c r="E15" s="2"/>
      <c r="F15" s="5" t="s">
        <v>22</v>
      </c>
      <c r="G15" s="8" t="s">
        <v>23</v>
      </c>
    </row>
    <row r="16" spans="2:7">
      <c r="B16" s="10"/>
      <c r="C16" s="2"/>
      <c r="D16" s="2"/>
      <c r="E16" s="2"/>
      <c r="F16" s="2"/>
      <c r="G16" s="2"/>
    </row>
    <row r="17" spans="2:10" ht="15" customHeight="1">
      <c r="B17" s="94" t="s">
        <v>24</v>
      </c>
      <c r="C17" s="94"/>
      <c r="D17" s="94"/>
      <c r="E17" s="94"/>
      <c r="F17" s="94"/>
      <c r="G17" s="94"/>
    </row>
    <row r="18" spans="2:10">
      <c r="B18" s="10"/>
      <c r="C18" s="10"/>
      <c r="D18" s="10"/>
      <c r="E18" s="10"/>
      <c r="F18" s="11"/>
      <c r="G18" s="11"/>
    </row>
    <row r="19" spans="2:10">
      <c r="B19" s="12" t="s">
        <v>25</v>
      </c>
      <c r="C19" s="2"/>
      <c r="D19" s="2"/>
      <c r="E19" s="2"/>
      <c r="F19" s="13"/>
      <c r="G19" s="13"/>
    </row>
    <row r="20" spans="2:10">
      <c r="B20" s="14" t="s">
        <v>26</v>
      </c>
      <c r="C20" s="14" t="s">
        <v>27</v>
      </c>
      <c r="D20" s="14" t="s">
        <v>28</v>
      </c>
      <c r="E20" s="14" t="s">
        <v>29</v>
      </c>
      <c r="F20" s="15" t="s">
        <v>30</v>
      </c>
      <c r="G20" s="16" t="s">
        <v>31</v>
      </c>
    </row>
    <row r="21" spans="2:10">
      <c r="B21" s="17" t="s">
        <v>32</v>
      </c>
      <c r="C21" s="18" t="s">
        <v>33</v>
      </c>
      <c r="D21" s="18">
        <v>8</v>
      </c>
      <c r="E21" s="18" t="s">
        <v>34</v>
      </c>
      <c r="F21" s="19">
        <v>30000</v>
      </c>
      <c r="G21" s="19">
        <f t="shared" ref="G21:G26" si="0">F21*D21</f>
        <v>240000</v>
      </c>
    </row>
    <row r="22" spans="2:10">
      <c r="B22" s="17" t="s">
        <v>35</v>
      </c>
      <c r="C22" s="18" t="s">
        <v>33</v>
      </c>
      <c r="D22" s="18">
        <v>0.95</v>
      </c>
      <c r="E22" s="18" t="s">
        <v>36</v>
      </c>
      <c r="F22" s="19">
        <v>30000</v>
      </c>
      <c r="G22" s="19">
        <f t="shared" si="0"/>
        <v>28500</v>
      </c>
      <c r="J22" s="81"/>
    </row>
    <row r="23" spans="2:10">
      <c r="B23" s="17" t="s">
        <v>37</v>
      </c>
      <c r="C23" s="18" t="s">
        <v>33</v>
      </c>
      <c r="D23" s="18">
        <v>25</v>
      </c>
      <c r="E23" s="18" t="s">
        <v>38</v>
      </c>
      <c r="F23" s="19">
        <v>30000</v>
      </c>
      <c r="G23" s="19">
        <f t="shared" si="0"/>
        <v>750000</v>
      </c>
    </row>
    <row r="24" spans="2:10">
      <c r="B24" s="17" t="s">
        <v>39</v>
      </c>
      <c r="C24" s="18" t="s">
        <v>33</v>
      </c>
      <c r="D24" s="18">
        <v>2</v>
      </c>
      <c r="E24" s="18" t="s">
        <v>38</v>
      </c>
      <c r="F24" s="19">
        <v>30000</v>
      </c>
      <c r="G24" s="19">
        <f t="shared" si="0"/>
        <v>60000</v>
      </c>
    </row>
    <row r="25" spans="2:10">
      <c r="B25" s="17" t="s">
        <v>40</v>
      </c>
      <c r="C25" s="18" t="s">
        <v>33</v>
      </c>
      <c r="D25" s="18">
        <v>50</v>
      </c>
      <c r="E25" s="18" t="s">
        <v>41</v>
      </c>
      <c r="F25" s="19">
        <v>30000</v>
      </c>
      <c r="G25" s="19">
        <f t="shared" si="0"/>
        <v>1500000</v>
      </c>
    </row>
    <row r="26" spans="2:10">
      <c r="B26" s="17" t="s">
        <v>42</v>
      </c>
      <c r="C26" s="18" t="s">
        <v>33</v>
      </c>
      <c r="D26" s="18">
        <v>15</v>
      </c>
      <c r="E26" s="18" t="s">
        <v>43</v>
      </c>
      <c r="F26" s="19">
        <v>30000</v>
      </c>
      <c r="G26" s="19">
        <f t="shared" si="0"/>
        <v>450000</v>
      </c>
    </row>
    <row r="27" spans="2:10">
      <c r="B27" s="20" t="s">
        <v>44</v>
      </c>
      <c r="C27" s="21"/>
      <c r="D27" s="21"/>
      <c r="E27" s="21"/>
      <c r="F27" s="22"/>
      <c r="G27" s="23">
        <f>SUM(G21:G26)</f>
        <v>3028500</v>
      </c>
    </row>
    <row r="28" spans="2:10" s="2" customFormat="1">
      <c r="B28" s="34"/>
      <c r="F28" s="13"/>
      <c r="G28" s="82"/>
    </row>
    <row r="29" spans="2:10">
      <c r="B29" s="12" t="s">
        <v>45</v>
      </c>
      <c r="C29" s="2"/>
      <c r="D29" s="2"/>
      <c r="E29" s="2"/>
      <c r="F29" s="13"/>
      <c r="G29" s="13"/>
    </row>
    <row r="30" spans="2:10">
      <c r="B30" s="14" t="s">
        <v>26</v>
      </c>
      <c r="C30" s="14" t="s">
        <v>27</v>
      </c>
      <c r="D30" s="14" t="s">
        <v>28</v>
      </c>
      <c r="E30" s="14" t="s">
        <v>29</v>
      </c>
      <c r="F30" s="15" t="s">
        <v>30</v>
      </c>
      <c r="G30" s="16" t="s">
        <v>31</v>
      </c>
    </row>
    <row r="31" spans="2:10">
      <c r="B31" s="36" t="s">
        <v>46</v>
      </c>
      <c r="C31" s="29" t="s">
        <v>47</v>
      </c>
      <c r="D31" s="29">
        <v>2.25</v>
      </c>
      <c r="E31" s="29" t="s">
        <v>48</v>
      </c>
      <c r="F31" s="19">
        <v>20000</v>
      </c>
      <c r="G31" s="19">
        <f>F31*D31</f>
        <v>45000</v>
      </c>
      <c r="J31" s="81"/>
    </row>
    <row r="32" spans="2:10">
      <c r="B32" s="20" t="s">
        <v>49</v>
      </c>
      <c r="C32" s="21"/>
      <c r="D32" s="21"/>
      <c r="E32" s="21"/>
      <c r="F32" s="22"/>
      <c r="G32" s="37">
        <f>SUM(G31)</f>
        <v>45000</v>
      </c>
    </row>
    <row r="33" spans="2:10">
      <c r="C33" s="2"/>
      <c r="D33" s="2"/>
      <c r="E33" s="2"/>
      <c r="F33" s="13"/>
      <c r="G33" s="13"/>
    </row>
    <row r="34" spans="2:10">
      <c r="B34" s="12" t="s">
        <v>50</v>
      </c>
      <c r="C34" s="2"/>
      <c r="D34" s="2"/>
      <c r="E34" s="2"/>
      <c r="F34" s="13"/>
      <c r="G34" s="13"/>
    </row>
    <row r="35" spans="2:10">
      <c r="B35" s="14" t="s">
        <v>26</v>
      </c>
      <c r="C35" s="14" t="s">
        <v>27</v>
      </c>
      <c r="D35" s="14" t="s">
        <v>28</v>
      </c>
      <c r="E35" s="14" t="s">
        <v>29</v>
      </c>
      <c r="F35" s="15" t="s">
        <v>30</v>
      </c>
      <c r="G35" s="16" t="s">
        <v>31</v>
      </c>
    </row>
    <row r="36" spans="2:10">
      <c r="B36" s="17" t="s">
        <v>51</v>
      </c>
      <c r="C36" s="24" t="s">
        <v>52</v>
      </c>
      <c r="D36" s="83">
        <v>3.7499999999999999E-2</v>
      </c>
      <c r="E36" s="25" t="s">
        <v>53</v>
      </c>
      <c r="F36" s="26">
        <v>200000</v>
      </c>
      <c r="G36" s="26">
        <f t="shared" ref="G36:G41" si="1">F36*D36</f>
        <v>7500</v>
      </c>
      <c r="J36" s="81"/>
    </row>
    <row r="37" spans="2:10">
      <c r="B37" s="17" t="s">
        <v>54</v>
      </c>
      <c r="C37" s="24" t="s">
        <v>52</v>
      </c>
      <c r="D37" s="83">
        <v>0.05</v>
      </c>
      <c r="E37" s="25" t="s">
        <v>53</v>
      </c>
      <c r="F37" s="26">
        <v>200000</v>
      </c>
      <c r="G37" s="26">
        <f t="shared" si="1"/>
        <v>10000</v>
      </c>
      <c r="J37" s="81"/>
    </row>
    <row r="38" spans="2:10">
      <c r="B38" s="17" t="s">
        <v>55</v>
      </c>
      <c r="C38" s="24" t="s">
        <v>52</v>
      </c>
      <c r="D38" s="83">
        <v>6.25E-2</v>
      </c>
      <c r="E38" s="25" t="s">
        <v>53</v>
      </c>
      <c r="F38" s="26">
        <v>200000</v>
      </c>
      <c r="G38" s="26">
        <f t="shared" si="1"/>
        <v>12500</v>
      </c>
      <c r="J38" s="81"/>
    </row>
    <row r="39" spans="2:10">
      <c r="B39" s="17" t="s">
        <v>56</v>
      </c>
      <c r="C39" s="24" t="s">
        <v>52</v>
      </c>
      <c r="D39" s="83">
        <v>0.05</v>
      </c>
      <c r="E39" s="24" t="s">
        <v>48</v>
      </c>
      <c r="F39" s="26">
        <v>200000</v>
      </c>
      <c r="G39" s="26">
        <f t="shared" si="1"/>
        <v>10000</v>
      </c>
      <c r="J39" s="81"/>
    </row>
    <row r="40" spans="2:10">
      <c r="B40" s="17" t="s">
        <v>57</v>
      </c>
      <c r="C40" s="24" t="s">
        <v>52</v>
      </c>
      <c r="D40" s="83">
        <v>0.5</v>
      </c>
      <c r="E40" s="25" t="s">
        <v>58</v>
      </c>
      <c r="F40" s="26">
        <v>200000</v>
      </c>
      <c r="G40" s="26">
        <f t="shared" si="1"/>
        <v>100000</v>
      </c>
      <c r="J40" s="81"/>
    </row>
    <row r="41" spans="2:10">
      <c r="B41" s="17" t="s">
        <v>59</v>
      </c>
      <c r="C41" s="24" t="s">
        <v>52</v>
      </c>
      <c r="D41" s="83">
        <v>6.25E-2</v>
      </c>
      <c r="E41" s="25" t="s">
        <v>48</v>
      </c>
      <c r="F41" s="26">
        <v>200000</v>
      </c>
      <c r="G41" s="26">
        <f t="shared" si="1"/>
        <v>12500</v>
      </c>
      <c r="J41" s="81"/>
    </row>
    <row r="42" spans="2:10">
      <c r="B42" s="20" t="s">
        <v>60</v>
      </c>
      <c r="C42" s="21"/>
      <c r="D42" s="21"/>
      <c r="E42" s="21"/>
      <c r="F42" s="22"/>
      <c r="G42" s="23">
        <f>SUM(G36:G41)</f>
        <v>152500</v>
      </c>
    </row>
    <row r="43" spans="2:10">
      <c r="C43" s="2"/>
      <c r="D43" s="2"/>
      <c r="E43" s="2"/>
      <c r="F43" s="13"/>
      <c r="G43" s="13"/>
    </row>
    <row r="44" spans="2:10">
      <c r="B44" s="12" t="s">
        <v>61</v>
      </c>
      <c r="C44" s="2"/>
      <c r="D44" s="2"/>
      <c r="E44" s="2"/>
      <c r="F44" s="13"/>
      <c r="G44" s="13"/>
    </row>
    <row r="45" spans="2:10">
      <c r="B45" s="14" t="s">
        <v>61</v>
      </c>
      <c r="C45" s="27" t="s">
        <v>62</v>
      </c>
      <c r="D45" s="27" t="s">
        <v>63</v>
      </c>
      <c r="E45" s="14" t="s">
        <v>29</v>
      </c>
      <c r="F45" s="16" t="s">
        <v>30</v>
      </c>
      <c r="G45" s="16" t="s">
        <v>64</v>
      </c>
    </row>
    <row r="46" spans="2:10">
      <c r="B46" s="28" t="s">
        <v>65</v>
      </c>
      <c r="C46" s="29" t="s">
        <v>66</v>
      </c>
      <c r="D46" s="29">
        <v>9500</v>
      </c>
      <c r="E46" s="29" t="s">
        <v>67</v>
      </c>
      <c r="F46" s="19">
        <v>88</v>
      </c>
      <c r="G46" s="19">
        <f>D46*F46</f>
        <v>836000</v>
      </c>
    </row>
    <row r="47" spans="2:10">
      <c r="B47" s="28" t="s">
        <v>68</v>
      </c>
      <c r="C47" s="29"/>
      <c r="D47" s="29"/>
      <c r="E47" s="29"/>
      <c r="F47" s="19"/>
      <c r="G47" s="19"/>
    </row>
    <row r="48" spans="2:10">
      <c r="B48" s="17" t="s">
        <v>69</v>
      </c>
      <c r="C48" s="29" t="s">
        <v>70</v>
      </c>
      <c r="D48" s="29">
        <v>7</v>
      </c>
      <c r="E48" s="24" t="s">
        <v>48</v>
      </c>
      <c r="F48" s="19">
        <v>34400</v>
      </c>
      <c r="G48" s="19">
        <f>D48*F48</f>
        <v>240800</v>
      </c>
    </row>
    <row r="49" spans="2:7">
      <c r="B49" s="17" t="s">
        <v>71</v>
      </c>
      <c r="C49" s="29" t="s">
        <v>70</v>
      </c>
      <c r="D49" s="29">
        <v>16</v>
      </c>
      <c r="E49" s="29" t="s">
        <v>72</v>
      </c>
      <c r="F49" s="19">
        <v>32700</v>
      </c>
      <c r="G49" s="19">
        <f>D49*F49</f>
        <v>523200</v>
      </c>
    </row>
    <row r="50" spans="2:7">
      <c r="B50" s="17" t="s">
        <v>73</v>
      </c>
      <c r="C50" s="29" t="s">
        <v>74</v>
      </c>
      <c r="D50" s="29">
        <v>20</v>
      </c>
      <c r="E50" s="29" t="s">
        <v>72</v>
      </c>
      <c r="F50" s="19">
        <v>50800</v>
      </c>
      <c r="G50" s="19">
        <f>D50*F50</f>
        <v>1016000</v>
      </c>
    </row>
    <row r="51" spans="2:7">
      <c r="B51" s="17" t="s">
        <v>75</v>
      </c>
      <c r="C51" s="29" t="s">
        <v>70</v>
      </c>
      <c r="D51" s="29">
        <v>20</v>
      </c>
      <c r="E51" s="29" t="s">
        <v>72</v>
      </c>
      <c r="F51" s="19">
        <v>26400</v>
      </c>
      <c r="G51" s="19">
        <f>D51*F51</f>
        <v>528000</v>
      </c>
    </row>
    <row r="52" spans="2:7">
      <c r="B52" s="17" t="s">
        <v>76</v>
      </c>
      <c r="C52" s="29" t="s">
        <v>74</v>
      </c>
      <c r="D52" s="29">
        <v>8</v>
      </c>
      <c r="E52" s="29" t="s">
        <v>72</v>
      </c>
      <c r="F52" s="19">
        <v>39990</v>
      </c>
      <c r="G52" s="19">
        <f>D52*F52</f>
        <v>319920</v>
      </c>
    </row>
    <row r="53" spans="2:7">
      <c r="B53" s="30" t="s">
        <v>77</v>
      </c>
      <c r="C53" s="18"/>
      <c r="D53" s="18"/>
      <c r="E53" s="18"/>
      <c r="F53" s="31"/>
      <c r="G53" s="31"/>
    </row>
    <row r="54" spans="2:7">
      <c r="B54" s="5" t="s">
        <v>78</v>
      </c>
      <c r="C54" s="18" t="s">
        <v>79</v>
      </c>
      <c r="D54" s="18">
        <v>0.3</v>
      </c>
      <c r="E54" s="18" t="s">
        <v>80</v>
      </c>
      <c r="F54" s="31">
        <v>7962</v>
      </c>
      <c r="G54" s="31">
        <f>F54*D54</f>
        <v>2388.6</v>
      </c>
    </row>
    <row r="55" spans="2:7">
      <c r="B55" s="5" t="s">
        <v>81</v>
      </c>
      <c r="C55" s="18" t="s">
        <v>79</v>
      </c>
      <c r="D55" s="18">
        <v>0.1</v>
      </c>
      <c r="E55" s="18" t="s">
        <v>80</v>
      </c>
      <c r="F55" s="31">
        <v>138556</v>
      </c>
      <c r="G55" s="31">
        <f>F55*D55</f>
        <v>13855.6</v>
      </c>
    </row>
    <row r="56" spans="2:7">
      <c r="B56" s="5" t="s">
        <v>82</v>
      </c>
      <c r="C56" s="18" t="s">
        <v>79</v>
      </c>
      <c r="D56" s="18">
        <v>0.25</v>
      </c>
      <c r="E56" s="18" t="s">
        <v>80</v>
      </c>
      <c r="F56" s="31">
        <v>48350</v>
      </c>
      <c r="G56" s="31">
        <f>F56*D56</f>
        <v>12087.5</v>
      </c>
    </row>
    <row r="57" spans="2:7">
      <c r="B57" s="30" t="s">
        <v>83</v>
      </c>
      <c r="C57" s="18"/>
      <c r="D57" s="18"/>
      <c r="E57" s="18"/>
      <c r="F57" s="31"/>
      <c r="G57" s="31"/>
    </row>
    <row r="58" spans="2:7">
      <c r="B58" s="5" t="s">
        <v>84</v>
      </c>
      <c r="C58" s="18" t="s">
        <v>85</v>
      </c>
      <c r="D58" s="18">
        <v>1</v>
      </c>
      <c r="E58" s="18" t="s">
        <v>80</v>
      </c>
      <c r="F58" s="31">
        <v>25200</v>
      </c>
      <c r="G58" s="31">
        <f>F58*D58</f>
        <v>25200</v>
      </c>
    </row>
    <row r="59" spans="2:7">
      <c r="B59" s="5" t="s">
        <v>86</v>
      </c>
      <c r="C59" s="18" t="s">
        <v>85</v>
      </c>
      <c r="D59" s="18">
        <v>0.1</v>
      </c>
      <c r="E59" s="18" t="s">
        <v>80</v>
      </c>
      <c r="F59" s="31">
        <v>92209</v>
      </c>
      <c r="G59" s="31">
        <f>F59*D59</f>
        <v>9220.9</v>
      </c>
    </row>
    <row r="60" spans="2:7">
      <c r="B60" s="17" t="s">
        <v>87</v>
      </c>
      <c r="C60" s="29" t="s">
        <v>88</v>
      </c>
      <c r="D60" s="29">
        <v>2</v>
      </c>
      <c r="E60" s="29" t="s">
        <v>58</v>
      </c>
      <c r="F60" s="19">
        <v>25810</v>
      </c>
      <c r="G60" s="19">
        <f>D60*F60</f>
        <v>51620</v>
      </c>
    </row>
    <row r="61" spans="2:7">
      <c r="B61" s="28" t="s">
        <v>89</v>
      </c>
      <c r="C61" s="29"/>
      <c r="D61" s="29"/>
      <c r="E61" s="29"/>
      <c r="F61" s="19"/>
      <c r="G61" s="19"/>
    </row>
    <row r="62" spans="2:7">
      <c r="B62" s="17" t="s">
        <v>90</v>
      </c>
      <c r="C62" s="29" t="s">
        <v>79</v>
      </c>
      <c r="D62" s="32">
        <v>10000</v>
      </c>
      <c r="E62" s="29" t="s">
        <v>67</v>
      </c>
      <c r="F62" s="19">
        <v>42</v>
      </c>
      <c r="G62" s="19">
        <f>D62*F62</f>
        <v>420000</v>
      </c>
    </row>
    <row r="63" spans="2:7">
      <c r="B63" s="20" t="s">
        <v>91</v>
      </c>
      <c r="C63" s="21"/>
      <c r="D63" s="21"/>
      <c r="E63" s="21"/>
      <c r="F63" s="22"/>
      <c r="G63" s="33">
        <f>SUM(G46:G62)</f>
        <v>3998292.6</v>
      </c>
    </row>
    <row r="64" spans="2:7">
      <c r="B64" s="34"/>
      <c r="C64" s="2"/>
      <c r="D64" s="2"/>
      <c r="E64" s="2"/>
      <c r="F64" s="13"/>
      <c r="G64" s="35"/>
    </row>
    <row r="65" spans="2:7">
      <c r="B65" s="12" t="s">
        <v>92</v>
      </c>
      <c r="C65" s="2"/>
      <c r="D65" s="2"/>
      <c r="E65" s="2"/>
      <c r="F65" s="13"/>
      <c r="G65" s="13"/>
    </row>
    <row r="66" spans="2:7">
      <c r="B66" s="14" t="s">
        <v>93</v>
      </c>
      <c r="C66" s="14" t="s">
        <v>62</v>
      </c>
      <c r="D66" s="14" t="s">
        <v>63</v>
      </c>
      <c r="E66" s="14" t="s">
        <v>29</v>
      </c>
      <c r="F66" s="16" t="s">
        <v>30</v>
      </c>
      <c r="G66" s="16" t="s">
        <v>64</v>
      </c>
    </row>
    <row r="67" spans="2:7" s="2" customFormat="1">
      <c r="B67" s="84"/>
      <c r="C67" s="84"/>
      <c r="D67" s="84"/>
      <c r="E67" s="84"/>
      <c r="F67" s="85"/>
      <c r="G67" s="85"/>
    </row>
    <row r="68" spans="2:7">
      <c r="B68" s="20" t="s">
        <v>94</v>
      </c>
      <c r="C68" s="21"/>
      <c r="D68" s="21"/>
      <c r="E68" s="21"/>
      <c r="F68" s="22"/>
      <c r="G68" s="22"/>
    </row>
    <row r="69" spans="2:7">
      <c r="B69" s="2"/>
      <c r="C69" s="2"/>
      <c r="D69" s="2"/>
      <c r="E69" s="2"/>
      <c r="F69" s="13"/>
      <c r="G69" s="13"/>
    </row>
    <row r="70" spans="2:7">
      <c r="B70" s="2"/>
      <c r="C70" s="2"/>
      <c r="D70" s="2"/>
      <c r="E70" s="2"/>
      <c r="F70" s="2"/>
      <c r="G70" s="2"/>
    </row>
    <row r="71" spans="2:7">
      <c r="B71" s="38" t="s">
        <v>95</v>
      </c>
      <c r="C71" s="38"/>
      <c r="D71" s="38"/>
      <c r="E71" s="38"/>
      <c r="F71" s="38"/>
      <c r="G71" s="39">
        <f>SUM(G27+G32+G42+G63+G68)</f>
        <v>7224292.5999999996</v>
      </c>
    </row>
    <row r="72" spans="2:7">
      <c r="B72" s="40" t="s">
        <v>96</v>
      </c>
      <c r="C72" s="41"/>
      <c r="D72" s="41"/>
      <c r="E72" s="41"/>
      <c r="F72" s="41"/>
      <c r="G72" s="42">
        <f>SUM(G71*5/100)</f>
        <v>361214.63</v>
      </c>
    </row>
    <row r="73" spans="2:7">
      <c r="B73" s="43" t="s">
        <v>97</v>
      </c>
      <c r="C73" s="43"/>
      <c r="D73" s="43"/>
      <c r="E73" s="43"/>
      <c r="F73" s="43"/>
      <c r="G73" s="44">
        <f>SUM(G71:G72)</f>
        <v>7585507.2299999995</v>
      </c>
    </row>
    <row r="74" spans="2:7">
      <c r="B74" s="45" t="s">
        <v>98</v>
      </c>
      <c r="C74" s="45"/>
      <c r="D74" s="45"/>
      <c r="E74" s="45"/>
      <c r="F74" s="45"/>
      <c r="G74" s="46">
        <f>SUM(G12*1)</f>
        <v>12500000</v>
      </c>
    </row>
    <row r="75" spans="2:7">
      <c r="B75" s="43" t="s">
        <v>99</v>
      </c>
      <c r="C75" s="38"/>
      <c r="D75" s="38"/>
      <c r="E75" s="38"/>
      <c r="F75" s="38"/>
      <c r="G75" s="44">
        <f>SUM(G74-G73)</f>
        <v>4914492.7700000005</v>
      </c>
    </row>
    <row r="76" spans="2:7">
      <c r="B76" s="47" t="s">
        <v>100</v>
      </c>
      <c r="C76" s="48"/>
      <c r="D76" s="48"/>
      <c r="E76" s="48"/>
      <c r="F76" s="48"/>
      <c r="G76" s="49"/>
    </row>
    <row r="77" spans="2:7" ht="15.75" thickBot="1">
      <c r="B77" s="50"/>
      <c r="C77" s="48"/>
      <c r="D77" s="48"/>
      <c r="E77" s="48"/>
      <c r="F77" s="48"/>
      <c r="G77" s="49"/>
    </row>
    <row r="78" spans="2:7">
      <c r="B78" s="51" t="s">
        <v>101</v>
      </c>
      <c r="C78" s="52"/>
      <c r="D78" s="52"/>
      <c r="E78" s="52"/>
      <c r="F78" s="53"/>
      <c r="G78" s="49"/>
    </row>
    <row r="79" spans="2:7">
      <c r="B79" s="54" t="s">
        <v>102</v>
      </c>
      <c r="C79" s="55"/>
      <c r="D79" s="55"/>
      <c r="E79" s="55"/>
      <c r="F79" s="56"/>
      <c r="G79" s="49"/>
    </row>
    <row r="80" spans="2:7">
      <c r="B80" s="54" t="s">
        <v>103</v>
      </c>
      <c r="C80" s="55"/>
      <c r="D80" s="55"/>
      <c r="E80" s="55"/>
      <c r="F80" s="56"/>
      <c r="G80" s="49"/>
    </row>
    <row r="81" spans="2:7">
      <c r="B81" s="54" t="s">
        <v>104</v>
      </c>
      <c r="C81" s="55"/>
      <c r="D81" s="55"/>
      <c r="E81" s="55"/>
      <c r="F81" s="56"/>
      <c r="G81" s="49"/>
    </row>
    <row r="82" spans="2:7">
      <c r="B82" s="54" t="s">
        <v>105</v>
      </c>
      <c r="C82" s="55"/>
      <c r="D82" s="55"/>
      <c r="E82" s="55"/>
      <c r="F82" s="56"/>
      <c r="G82" s="49"/>
    </row>
    <row r="83" spans="2:7">
      <c r="B83" s="54" t="s">
        <v>106</v>
      </c>
      <c r="C83" s="55"/>
      <c r="D83" s="55"/>
      <c r="E83" s="55"/>
      <c r="F83" s="56"/>
      <c r="G83" s="49"/>
    </row>
    <row r="84" spans="2:7" ht="15.75" thickBot="1">
      <c r="B84" s="57" t="s">
        <v>107</v>
      </c>
      <c r="C84" s="58"/>
      <c r="D84" s="58"/>
      <c r="E84" s="58"/>
      <c r="F84" s="59"/>
      <c r="G84" s="49"/>
    </row>
    <row r="85" spans="2:7" ht="15.75" thickBot="1">
      <c r="B85" s="60"/>
      <c r="C85" s="55"/>
      <c r="D85" s="55"/>
      <c r="E85" s="55"/>
      <c r="F85" s="55"/>
      <c r="G85" s="49"/>
    </row>
    <row r="86" spans="2:7" ht="15.75" thickBot="1">
      <c r="B86" s="95" t="s">
        <v>108</v>
      </c>
      <c r="C86" s="96"/>
      <c r="D86" s="61"/>
      <c r="E86" s="62"/>
      <c r="F86" s="62"/>
      <c r="G86" s="49"/>
    </row>
    <row r="87" spans="2:7">
      <c r="B87" s="63" t="s">
        <v>109</v>
      </c>
      <c r="C87" s="86" t="s">
        <v>110</v>
      </c>
      <c r="D87" s="87" t="s">
        <v>111</v>
      </c>
      <c r="E87" s="62"/>
      <c r="F87" s="62"/>
      <c r="G87" s="49"/>
    </row>
    <row r="88" spans="2:7">
      <c r="B88" s="64" t="s">
        <v>112</v>
      </c>
      <c r="C88" s="65">
        <f>G27</f>
        <v>3028500</v>
      </c>
      <c r="D88" s="66">
        <f>(C88/C94)</f>
        <v>0.39924818580655419</v>
      </c>
      <c r="E88" s="62"/>
      <c r="F88" s="62"/>
      <c r="G88" s="49"/>
    </row>
    <row r="89" spans="2:7">
      <c r="B89" s="64" t="s">
        <v>113</v>
      </c>
      <c r="C89" s="88">
        <f>G32</f>
        <v>45000</v>
      </c>
      <c r="D89" s="66">
        <f>(C89/C94)</f>
        <v>5.9323653165907009E-3</v>
      </c>
      <c r="E89" s="62"/>
      <c r="F89" s="62"/>
      <c r="G89" s="49"/>
    </row>
    <row r="90" spans="2:7">
      <c r="B90" s="64" t="s">
        <v>114</v>
      </c>
      <c r="C90" s="65">
        <f>G42</f>
        <v>152500</v>
      </c>
      <c r="D90" s="66">
        <f>(C90/C94)</f>
        <v>2.0104126906224044E-2</v>
      </c>
      <c r="E90" s="62"/>
      <c r="F90" s="62"/>
      <c r="G90" s="49"/>
    </row>
    <row r="91" spans="2:7">
      <c r="B91" s="64" t="s">
        <v>115</v>
      </c>
      <c r="C91" s="65">
        <f>G63</f>
        <v>3998292.6</v>
      </c>
      <c r="D91" s="66">
        <f>(C91/C94)</f>
        <v>0.52709627435158357</v>
      </c>
      <c r="E91" s="62"/>
      <c r="F91" s="62"/>
      <c r="G91" s="49"/>
    </row>
    <row r="92" spans="2:7">
      <c r="B92" s="64" t="s">
        <v>116</v>
      </c>
      <c r="C92" s="67">
        <f>G68</f>
        <v>0</v>
      </c>
      <c r="D92" s="66">
        <f>(C92/C94)</f>
        <v>0</v>
      </c>
      <c r="E92" s="68"/>
      <c r="F92" s="68"/>
      <c r="G92" s="49"/>
    </row>
    <row r="93" spans="2:7">
      <c r="B93" s="64" t="s">
        <v>117</v>
      </c>
      <c r="C93" s="67">
        <f>G72</f>
        <v>361214.63</v>
      </c>
      <c r="D93" s="66">
        <f>(C93/C94)</f>
        <v>4.7619047619047623E-2</v>
      </c>
      <c r="E93" s="68"/>
      <c r="F93" s="68"/>
      <c r="G93" s="49"/>
    </row>
    <row r="94" spans="2:7" ht="15.75" thickBot="1">
      <c r="B94" s="69" t="s">
        <v>118</v>
      </c>
      <c r="C94" s="70">
        <f>SUM(C88:C93)</f>
        <v>7585507.2299999995</v>
      </c>
      <c r="D94" s="71">
        <f>SUM(D88:D93)</f>
        <v>1.0000000000000002</v>
      </c>
      <c r="E94" s="68"/>
      <c r="F94" s="68"/>
      <c r="G94" s="49"/>
    </row>
    <row r="95" spans="2:7">
      <c r="B95" s="50"/>
      <c r="C95" s="48"/>
      <c r="D95" s="48"/>
      <c r="E95" s="48"/>
      <c r="F95" s="48"/>
      <c r="G95" s="49"/>
    </row>
    <row r="96" spans="2:7" ht="15.75" thickBot="1">
      <c r="B96" s="72"/>
      <c r="C96" s="48"/>
      <c r="D96" s="48"/>
      <c r="E96" s="48"/>
      <c r="F96" s="48"/>
      <c r="G96" s="49"/>
    </row>
    <row r="97" spans="2:7" ht="15.75" thickBot="1">
      <c r="B97" s="73"/>
      <c r="C97" s="74" t="s">
        <v>119</v>
      </c>
      <c r="D97" s="75"/>
      <c r="E97" s="76"/>
      <c r="F97" s="68"/>
      <c r="G97" s="49"/>
    </row>
    <row r="98" spans="2:7">
      <c r="B98" s="77" t="s">
        <v>120</v>
      </c>
      <c r="C98" s="89">
        <v>2200</v>
      </c>
      <c r="D98" s="89">
        <v>2500</v>
      </c>
      <c r="E98" s="90">
        <v>3000</v>
      </c>
      <c r="F98" s="78"/>
      <c r="G98" s="79"/>
    </row>
    <row r="99" spans="2:7" ht="15.75" thickBot="1">
      <c r="B99" s="69" t="s">
        <v>121</v>
      </c>
      <c r="C99" s="91">
        <f>(G73/C98)</f>
        <v>3447.9578318181816</v>
      </c>
      <c r="D99" s="91">
        <f>(G73/D98)</f>
        <v>3034.2028919999998</v>
      </c>
      <c r="E99" s="92">
        <f>(G73/E98)</f>
        <v>2528.5024100000001</v>
      </c>
      <c r="F99" s="78"/>
      <c r="G99" s="79"/>
    </row>
    <row r="100" spans="2:7">
      <c r="B100" s="80" t="s">
        <v>122</v>
      </c>
      <c r="C100" s="55"/>
      <c r="D100" s="55"/>
      <c r="E100" s="55"/>
      <c r="F100" s="55"/>
      <c r="G100" s="55"/>
    </row>
    <row r="101" spans="2:7">
      <c r="B101" s="2"/>
      <c r="C101" s="2"/>
      <c r="D101" s="2"/>
      <c r="E101" s="2"/>
      <c r="F101" s="2"/>
      <c r="G101" s="2"/>
    </row>
    <row r="102" spans="2:7">
      <c r="B102" s="2"/>
      <c r="C102" s="2"/>
      <c r="D102" s="2"/>
      <c r="E102" s="2"/>
      <c r="F102" s="2"/>
      <c r="G102" s="2"/>
    </row>
    <row r="103" spans="2:7">
      <c r="B103" s="2"/>
      <c r="C103" s="2"/>
      <c r="D103" s="2"/>
      <c r="E103" s="2"/>
      <c r="F103" s="2"/>
      <c r="G103" s="2"/>
    </row>
    <row r="104" spans="2:7">
      <c r="B104" s="2"/>
      <c r="C104" s="2"/>
      <c r="D104" s="2"/>
      <c r="E104" s="2"/>
      <c r="F104" s="2"/>
      <c r="G104" s="2"/>
    </row>
    <row r="105" spans="2:7">
      <c r="B105" s="2"/>
      <c r="C105" s="2"/>
      <c r="D105" s="2"/>
      <c r="E105" s="2"/>
      <c r="F105" s="2"/>
      <c r="G105" s="2"/>
    </row>
    <row r="106" spans="2:7">
      <c r="B106" s="2"/>
      <c r="C106" s="2"/>
      <c r="D106" s="2"/>
      <c r="E106" s="2"/>
      <c r="F106" s="2"/>
      <c r="G106" s="2"/>
    </row>
    <row r="107" spans="2:7">
      <c r="B107" s="2"/>
      <c r="C107" s="2"/>
      <c r="D107" s="2"/>
      <c r="E107" s="2"/>
      <c r="F107" s="2"/>
      <c r="G107" s="2"/>
    </row>
    <row r="108" spans="2:7">
      <c r="B108" s="2"/>
      <c r="C108" s="2"/>
      <c r="D108" s="2"/>
      <c r="E108" s="2"/>
      <c r="F108" s="2"/>
      <c r="G108" s="2"/>
    </row>
    <row r="109" spans="2:7">
      <c r="B109" s="2"/>
      <c r="C109" s="2"/>
      <c r="D109" s="2"/>
      <c r="E109" s="2"/>
      <c r="F109" s="2"/>
      <c r="G109" s="2"/>
    </row>
    <row r="110" spans="2:7">
      <c r="B110" s="2"/>
      <c r="C110" s="2"/>
      <c r="D110" s="2"/>
      <c r="E110" s="2"/>
      <c r="F110" s="2"/>
      <c r="G110" s="2"/>
    </row>
    <row r="111" spans="2:7">
      <c r="B111" s="2"/>
      <c r="C111" s="2"/>
      <c r="D111" s="2"/>
      <c r="E111" s="2"/>
      <c r="F111" s="2"/>
      <c r="G111" s="2"/>
    </row>
    <row r="112" spans="2:7">
      <c r="B112" s="2"/>
      <c r="C112" s="2"/>
      <c r="D112" s="2"/>
      <c r="E112" s="2"/>
      <c r="F112" s="2"/>
      <c r="G112" s="2"/>
    </row>
    <row r="113" spans="2:7">
      <c r="B113" s="2"/>
      <c r="C113" s="2"/>
      <c r="D113" s="2"/>
      <c r="E113" s="2"/>
      <c r="F113" s="2"/>
      <c r="G113" s="2"/>
    </row>
    <row r="114" spans="2:7">
      <c r="B114" s="2"/>
      <c r="C114" s="2"/>
      <c r="D114" s="2"/>
      <c r="E114" s="2"/>
      <c r="F114" s="2"/>
      <c r="G114" s="2"/>
    </row>
    <row r="115" spans="2:7">
      <c r="B115" s="2"/>
      <c r="C115" s="2"/>
      <c r="D115" s="2"/>
      <c r="E115" s="2"/>
      <c r="F115" s="2"/>
      <c r="G115" s="2"/>
    </row>
  </sheetData>
  <mergeCells count="9">
    <mergeCell ref="C15:D15"/>
    <mergeCell ref="B17:G17"/>
    <mergeCell ref="B86:C86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D34602-2FEF-4668-8DAC-4A0DDDFF7E9D}"/>
</file>

<file path=customXml/itemProps2.xml><?xml version="1.0" encoding="utf-8"?>
<ds:datastoreItem xmlns:ds="http://schemas.openxmlformats.org/officeDocument/2006/customXml" ds:itemID="{76AB0A08-85C8-47CE-9F8A-114BB444900B}"/>
</file>

<file path=customXml/itemProps3.xml><?xml version="1.0" encoding="utf-8"?>
<ds:datastoreItem xmlns:ds="http://schemas.openxmlformats.org/officeDocument/2006/customXml" ds:itemID="{044D0493-C693-40F4-8442-2B61534220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2022-03-15T19:34:04Z</dcterms:created>
  <dcterms:modified xsi:type="dcterms:W3CDTF">2022-06-20T17:19:50Z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