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Talgante\"/>
    </mc:Choice>
  </mc:AlternateContent>
  <bookViews>
    <workbookView xWindow="0" yWindow="0" windowWidth="25200" windowHeight="11385"/>
  </bookViews>
  <sheets>
    <sheet name="TOMATE INVERNADE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72" i="1"/>
  <c r="G71" i="1"/>
  <c r="G69" i="1"/>
  <c r="G68" i="1"/>
  <c r="G67" i="1"/>
  <c r="G66" i="1"/>
  <c r="G65" i="1"/>
  <c r="G63" i="1"/>
  <c r="G62" i="1"/>
  <c r="G61" i="1"/>
  <c r="G60" i="1"/>
  <c r="G59" i="1"/>
  <c r="G58" i="1"/>
  <c r="G57" i="1"/>
  <c r="G56" i="1"/>
  <c r="G55" i="1"/>
  <c r="G54" i="1"/>
  <c r="G53" i="1"/>
  <c r="G51" i="1"/>
  <c r="G46" i="1"/>
  <c r="G45" i="1"/>
  <c r="G44" i="1"/>
  <c r="G43" i="1"/>
  <c r="G42" i="1"/>
  <c r="G41" i="1"/>
  <c r="G31" i="1"/>
  <c r="G30" i="1"/>
  <c r="G29" i="1"/>
  <c r="G28" i="1"/>
  <c r="G27" i="1"/>
  <c r="G26" i="1"/>
  <c r="G25" i="1"/>
  <c r="G24" i="1"/>
  <c r="G23" i="1"/>
  <c r="G22" i="1"/>
  <c r="G21" i="1"/>
  <c r="G12" i="1" l="1"/>
  <c r="D116" i="1" l="1"/>
  <c r="G87" i="1"/>
  <c r="C110" i="1" s="1"/>
  <c r="G37" i="1" l="1"/>
  <c r="G92" i="1"/>
  <c r="G32" i="1" l="1"/>
  <c r="C106" i="1" s="1"/>
  <c r="G75" i="1"/>
  <c r="C109" i="1" s="1"/>
  <c r="G47" i="1"/>
  <c r="C108" i="1" s="1"/>
  <c r="G89" i="1" l="1"/>
  <c r="G90" i="1" s="1"/>
  <c r="G91" i="1" l="1"/>
  <c r="D117" i="1" s="1"/>
  <c r="C111" i="1"/>
  <c r="E117" i="1" l="1"/>
  <c r="C112" i="1"/>
  <c r="C117" i="1"/>
  <c r="G93" i="1"/>
  <c r="D109" i="1" l="1"/>
  <c r="D110" i="1"/>
  <c r="D106" i="1"/>
  <c r="D108" i="1"/>
  <c r="D111" i="1"/>
  <c r="D112" i="1" l="1"/>
</calcChain>
</file>

<file path=xl/sharedStrings.xml><?xml version="1.0" encoding="utf-8"?>
<sst xmlns="http://schemas.openxmlformats.org/spreadsheetml/2006/main" count="244" uniqueCount="154">
  <si>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</si>
  <si>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</si>
  <si>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</si>
  <si>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</si>
  <si>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</si>
  <si>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</si>
  <si>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</si>
  <si>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</si>
  <si>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</si>
  <si>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</si>
  <si>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</si>
  <si>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</si>
  <si>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</si>
  <si>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</si>
  <si>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</si>
  <si>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</si>
  <si>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</si>
  <si>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</si>
  <si>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</si>
  <si>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</si>
  <si>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</si>
  <si>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</si>
  <si>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</si>
  <si>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</si>
  <si>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</si>
  <si>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</si>
  <si>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</si>
  <si>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</si>
  <si>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</si>
  <si>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</si>
  <si>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</si>
  <si>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</si>
  <si>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</si>
  <si>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</si>
  <si>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</si>
  <si>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</si>
  <si>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</si>
  <si>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</si>
  <si>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</si>
  <si>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</si>
  <si>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</si>
  <si>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</si>
  <si>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</si>
  <si>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</si>
  <si>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</si>
  <si>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</si>
  <si>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</si>
  <si>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</si>
  <si>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</si>
  <si>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</si>
  <si>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</si>
  <si>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</si>
  <si>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</si>
  <si>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</si>
  <si>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</si>
  <si>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</si>
  <si>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</si>
  <si>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</si>
  <si>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</si>
  <si>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</si>
  <si>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</si>
  <si>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TOMATE INVERNADERO</t>
  </si>
  <si>
    <t>SIN ESPECIFICAR</t>
  </si>
  <si>
    <t>MEDIO</t>
  </si>
  <si>
    <t>METROPOLITANA</t>
  </si>
  <si>
    <t>Oct-Dic</t>
  </si>
  <si>
    <t>MERCADO INTERNO</t>
  </si>
  <si>
    <t>NO HAY</t>
  </si>
  <si>
    <t>RENDIMIENTO (Kg/há.)</t>
  </si>
  <si>
    <t>PRECIO ESPERADO ($/Kg)</t>
  </si>
  <si>
    <t>Amarra</t>
  </si>
  <si>
    <t>Julio-Sept</t>
  </si>
  <si>
    <t>Aplicación fertilizante</t>
  </si>
  <si>
    <t>Junio-Dic</t>
  </si>
  <si>
    <t>Fertirrigacion</t>
  </si>
  <si>
    <t>Transplante(plantas de viveros)</t>
  </si>
  <si>
    <t>Junio-Julio</t>
  </si>
  <si>
    <t>Riego</t>
  </si>
  <si>
    <t>Poda</t>
  </si>
  <si>
    <t>Julio-Nov</t>
  </si>
  <si>
    <t>Cosecha (3)</t>
  </si>
  <si>
    <t>Aseo Invernadero</t>
  </si>
  <si>
    <t>Oct - Feb</t>
  </si>
  <si>
    <t>Ventilacion de Naves,tuneles y doble techo</t>
  </si>
  <si>
    <t>Oct- Feb</t>
  </si>
  <si>
    <t>Aplicación Agroquimicos</t>
  </si>
  <si>
    <t>Replante</t>
  </si>
  <si>
    <t>Dic-Feb</t>
  </si>
  <si>
    <t xml:space="preserve"> </t>
  </si>
  <si>
    <t>Melgadura y Cultivadora</t>
  </si>
  <si>
    <t>Acarreo insumos</t>
  </si>
  <si>
    <t>Acarreo cosecha</t>
  </si>
  <si>
    <t>Oct - Dic</t>
  </si>
  <si>
    <t>Rastraje(2)</t>
  </si>
  <si>
    <t>Oct-Nov</t>
  </si>
  <si>
    <t>Rotovator</t>
  </si>
  <si>
    <t>PLANTINES</t>
  </si>
  <si>
    <t xml:space="preserve">Unidad </t>
  </si>
  <si>
    <t>Muriato de Potasio</t>
  </si>
  <si>
    <t>Mayo-Dic</t>
  </si>
  <si>
    <t>Superfosfato triple</t>
  </si>
  <si>
    <t>Nitrato de potasio</t>
  </si>
  <si>
    <t>Fosfimax 40-20</t>
  </si>
  <si>
    <t>Jul - Dic</t>
  </si>
  <si>
    <t>Acido Borico</t>
  </si>
  <si>
    <t>Sulfato de Magnesio</t>
  </si>
  <si>
    <t>Sulfato de Zinc</t>
  </si>
  <si>
    <t>Nitrato de Amonio</t>
  </si>
  <si>
    <t>Acido Citrico</t>
  </si>
  <si>
    <t>Rukan K</t>
  </si>
  <si>
    <t>Ago - Dic</t>
  </si>
  <si>
    <t>Rukan Kuaja</t>
  </si>
  <si>
    <t>FUNGICIDA</t>
  </si>
  <si>
    <t>Bellis</t>
  </si>
  <si>
    <t>Sep - Dic</t>
  </si>
  <si>
    <t>Benomyl 50% WP</t>
  </si>
  <si>
    <t>Previcur Energy 840 SL</t>
  </si>
  <si>
    <t>Strepto plus</t>
  </si>
  <si>
    <t>Jun - Sep</t>
  </si>
  <si>
    <t>Feb - Mar</t>
  </si>
  <si>
    <t>INSECTICIDA</t>
  </si>
  <si>
    <t>Neres 50% SP</t>
  </si>
  <si>
    <t>Sunfire 240 SC</t>
  </si>
  <si>
    <t>Evisec 50 SP</t>
  </si>
  <si>
    <t>gr</t>
  </si>
  <si>
    <t>Nov-Ene</t>
  </si>
  <si>
    <t>Sussess 48</t>
  </si>
  <si>
    <t>Lt</t>
  </si>
  <si>
    <t xml:space="preserve">Abejorro </t>
  </si>
  <si>
    <t>Ago - Sep</t>
  </si>
  <si>
    <t>Jun - Nov</t>
  </si>
  <si>
    <t>Energia y Mantecion Riego</t>
  </si>
  <si>
    <t>Ha</t>
  </si>
  <si>
    <t>todo el año</t>
  </si>
  <si>
    <t>Mantencion y Reparacion Invern</t>
  </si>
  <si>
    <t>Manto Termico</t>
  </si>
  <si>
    <t>Rollo</t>
  </si>
  <si>
    <t>Jun - Ago</t>
  </si>
  <si>
    <t>Tutores</t>
  </si>
  <si>
    <t>Rendimiento (kg/hà)</t>
  </si>
  <si>
    <t>Costo unitario ($/kg) (*)</t>
  </si>
  <si>
    <t>Cajones 3/4</t>
  </si>
  <si>
    <t>Cinta gareta</t>
  </si>
  <si>
    <t>ESCENARIOS COSTO UNITARIO  ($/Kg)</t>
  </si>
  <si>
    <t>May-Jun</t>
  </si>
  <si>
    <t>May-Dic</t>
  </si>
  <si>
    <t>Jun-Ago</t>
  </si>
  <si>
    <t>Jun-Jul</t>
  </si>
  <si>
    <t>Jul-Dic</t>
  </si>
  <si>
    <t>Todas</t>
  </si>
  <si>
    <t>Rugby</t>
  </si>
  <si>
    <t>lt</t>
  </si>
  <si>
    <t>19342</t>
  </si>
  <si>
    <t>TALAGANTE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</si>
</sst>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8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18" fillId="0" borderId="20"/>
  </cellStyleXfs>
  <cellXfs count="18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4" fillId="2" borderId="6" xfId="0" applyNumberFormat="1" applyFont="1" applyFill="1" applyBorder="1" applyAlignment="1">
      <alignment horizont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8" xfId="0" applyFont="1" applyFill="1" applyBorder="1" applyAlignment="1"/>
    <xf numFmtId="0" fontId="14" fillId="6" borderId="20" xfId="0" applyFont="1" applyFill="1" applyBorder="1" applyAlignment="1"/>
    <xf numFmtId="49" fontId="12" fillId="7" borderId="21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6" fillId="2" borderId="20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0" xfId="0" applyNumberFormat="1" applyFont="1" applyFill="1" applyBorder="1" applyAlignment="1">
      <alignment vertical="center"/>
    </xf>
    <xf numFmtId="49" fontId="14" fillId="7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7" borderId="34" xfId="0" applyNumberFormat="1" applyFont="1" applyFill="1" applyBorder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4" fillId="8" borderId="39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8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1" fontId="4" fillId="2" borderId="6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3" fontId="12" fillId="7" borderId="49" xfId="0" applyNumberFormat="1" applyFont="1" applyFill="1" applyBorder="1" applyAlignment="1">
      <alignment vertical="center"/>
    </xf>
    <xf numFmtId="17" fontId="19" fillId="0" borderId="52" xfId="1" applyNumberFormat="1" applyFont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1" fillId="5" borderId="55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0" fontId="2" fillId="2" borderId="58" xfId="0" applyFont="1" applyFill="1" applyBorder="1" applyAlignment="1"/>
    <xf numFmtId="0" fontId="2" fillId="2" borderId="59" xfId="0" applyFont="1" applyFill="1" applyBorder="1" applyAlignment="1"/>
    <xf numFmtId="3" fontId="2" fillId="2" borderId="59" xfId="0" applyNumberFormat="1" applyFont="1" applyFill="1" applyBorder="1" applyAlignment="1"/>
    <xf numFmtId="49" fontId="1" fillId="3" borderId="60" xfId="0" applyNumberFormat="1" applyFont="1" applyFill="1" applyBorder="1" applyAlignment="1">
      <alignment horizontal="center" vertical="center" wrapText="1"/>
    </xf>
    <xf numFmtId="49" fontId="1" fillId="3" borderId="61" xfId="0" applyNumberFormat="1" applyFont="1" applyFill="1" applyBorder="1" applyAlignment="1">
      <alignment horizontal="center" vertical="center" wrapText="1"/>
    </xf>
    <xf numFmtId="49" fontId="1" fillId="3" borderId="62" xfId="0" applyNumberFormat="1" applyFont="1" applyFill="1" applyBorder="1" applyAlignment="1">
      <alignment horizontal="center" vertical="center" wrapText="1"/>
    </xf>
    <xf numFmtId="49" fontId="7" fillId="3" borderId="65" xfId="0" applyNumberFormat="1" applyFont="1" applyFill="1" applyBorder="1" applyAlignment="1">
      <alignment vertical="center"/>
    </xf>
    <xf numFmtId="0" fontId="7" fillId="3" borderId="66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vertical="center"/>
    </xf>
    <xf numFmtId="3" fontId="7" fillId="3" borderId="67" xfId="0" applyNumberFormat="1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49" fontId="1" fillId="3" borderId="68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1" fillId="3" borderId="70" xfId="0" applyNumberFormat="1" applyFont="1" applyFill="1" applyBorder="1" applyAlignment="1">
      <alignment horizontal="center" vertical="center"/>
    </xf>
    <xf numFmtId="49" fontId="7" fillId="3" borderId="28" xfId="0" applyNumberFormat="1" applyFont="1" applyFill="1" applyBorder="1" applyAlignment="1">
      <alignment vertical="center"/>
    </xf>
    <xf numFmtId="0" fontId="7" fillId="3" borderId="29" xfId="0" applyFont="1" applyFill="1" applyBorder="1" applyAlignment="1">
      <alignment horizontal="center" vertical="center"/>
    </xf>
    <xf numFmtId="3" fontId="7" fillId="3" borderId="71" xfId="0" applyNumberFormat="1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/>
    </xf>
    <xf numFmtId="49" fontId="1" fillId="3" borderId="68" xfId="0" applyNumberFormat="1" applyFont="1" applyFill="1" applyBorder="1" applyAlignment="1">
      <alignment horizontal="center" vertical="center" wrapText="1"/>
    </xf>
    <xf numFmtId="49" fontId="1" fillId="3" borderId="70" xfId="0" applyNumberFormat="1" applyFont="1" applyFill="1" applyBorder="1" applyAlignment="1">
      <alignment horizontal="center" vertical="center" wrapText="1"/>
    </xf>
    <xf numFmtId="3" fontId="4" fillId="2" borderId="64" xfId="0" applyNumberFormat="1" applyFont="1" applyFill="1" applyBorder="1" applyAlignment="1">
      <alignment horizontal="center"/>
    </xf>
    <xf numFmtId="49" fontId="8" fillId="3" borderId="28" xfId="0" applyNumberFormat="1" applyFont="1" applyFill="1" applyBorder="1" applyAlignment="1">
      <alignment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vertical="center"/>
    </xf>
    <xf numFmtId="3" fontId="8" fillId="3" borderId="71" xfId="0" applyNumberFormat="1" applyFont="1" applyFill="1" applyBorder="1" applyAlignment="1">
      <alignment horizontal="center" vertical="center"/>
    </xf>
    <xf numFmtId="0" fontId="2" fillId="2" borderId="72" xfId="0" applyFont="1" applyFill="1" applyBorder="1" applyAlignment="1"/>
    <xf numFmtId="3" fontId="2" fillId="2" borderId="72" xfId="0" applyNumberFormat="1" applyFont="1" applyFill="1" applyBorder="1" applyAlignment="1"/>
    <xf numFmtId="49" fontId="4" fillId="2" borderId="63" xfId="0" applyNumberFormat="1" applyFont="1" applyFill="1" applyBorder="1" applyAlignment="1">
      <alignment horizontal="left" wrapText="1"/>
    </xf>
    <xf numFmtId="49" fontId="8" fillId="3" borderId="73" xfId="0" applyNumberFormat="1" applyFont="1" applyFill="1" applyBorder="1" applyAlignment="1">
      <alignment vertical="center"/>
    </xf>
    <xf numFmtId="0" fontId="8" fillId="3" borderId="74" xfId="0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vertical="center"/>
    </xf>
    <xf numFmtId="3" fontId="8" fillId="3" borderId="75" xfId="0" applyNumberFormat="1" applyFont="1" applyFill="1" applyBorder="1" applyAlignment="1">
      <alignment horizontal="center" vertical="center"/>
    </xf>
    <xf numFmtId="49" fontId="4" fillId="2" borderId="76" xfId="0" applyNumberFormat="1" applyFont="1" applyFill="1" applyBorder="1" applyAlignment="1">
      <alignment horizontal="right"/>
    </xf>
    <xf numFmtId="3" fontId="4" fillId="2" borderId="77" xfId="0" applyNumberFormat="1" applyFont="1" applyFill="1" applyBorder="1" applyAlignment="1">
      <alignment horizontal="right" wrapText="1"/>
    </xf>
    <xf numFmtId="166" fontId="4" fillId="2" borderId="53" xfId="0" applyNumberFormat="1" applyFont="1" applyFill="1" applyBorder="1" applyAlignment="1"/>
    <xf numFmtId="3" fontId="4" fillId="0" borderId="20" xfId="0" applyNumberFormat="1" applyFont="1" applyFill="1" applyBorder="1" applyAlignment="1">
      <alignment horizontal="center" wrapText="1"/>
    </xf>
    <xf numFmtId="49" fontId="20" fillId="2" borderId="6" xfId="0" applyNumberFormat="1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3" fontId="21" fillId="0" borderId="20" xfId="0" applyNumberFormat="1" applyFont="1" applyFill="1" applyBorder="1" applyAlignment="1">
      <alignment horizontal="center"/>
    </xf>
    <xf numFmtId="49" fontId="20" fillId="2" borderId="6" xfId="0" applyNumberFormat="1" applyFont="1" applyFill="1" applyBorder="1" applyAlignment="1"/>
    <xf numFmtId="49" fontId="21" fillId="2" borderId="6" xfId="0" applyNumberFormat="1" applyFont="1" applyFill="1" applyBorder="1" applyAlignment="1">
      <alignment horizontal="center"/>
    </xf>
    <xf numFmtId="0" fontId="21" fillId="2" borderId="6" xfId="0" applyNumberFormat="1" applyFont="1" applyFill="1" applyBorder="1" applyAlignment="1">
      <alignment horizontal="center"/>
    </xf>
    <xf numFmtId="49" fontId="21" fillId="2" borderId="6" xfId="0" applyNumberFormat="1" applyFont="1" applyFill="1" applyBorder="1" applyAlignment="1"/>
    <xf numFmtId="3" fontId="4" fillId="0" borderId="20" xfId="0" applyNumberFormat="1" applyFont="1" applyFill="1" applyBorder="1" applyAlignment="1">
      <alignment horizontal="center"/>
    </xf>
    <xf numFmtId="49" fontId="22" fillId="2" borderId="6" xfId="0" applyNumberFormat="1" applyFont="1" applyFill="1" applyBorder="1" applyAlignment="1">
      <alignment horizontal="center"/>
    </xf>
    <xf numFmtId="0" fontId="22" fillId="2" borderId="6" xfId="0" applyNumberFormat="1" applyFont="1" applyFill="1" applyBorder="1" applyAlignment="1">
      <alignment horizontal="center"/>
    </xf>
    <xf numFmtId="3" fontId="22" fillId="2" borderId="6" xfId="0" applyNumberFormat="1" applyFont="1" applyFill="1" applyBorder="1" applyAlignment="1">
      <alignment horizontal="center"/>
    </xf>
    <xf numFmtId="49" fontId="21" fillId="2" borderId="17" xfId="0" applyNumberFormat="1" applyFont="1" applyFill="1" applyBorder="1" applyAlignment="1"/>
    <xf numFmtId="49" fontId="21" fillId="2" borderId="17" xfId="0" applyNumberFormat="1" applyFont="1" applyFill="1" applyBorder="1" applyAlignment="1">
      <alignment horizontal="center"/>
    </xf>
    <xf numFmtId="0" fontId="21" fillId="2" borderId="17" xfId="0" applyNumberFormat="1" applyFont="1" applyFill="1" applyBorder="1" applyAlignment="1">
      <alignment horizontal="center"/>
    </xf>
    <xf numFmtId="3" fontId="21" fillId="2" borderId="17" xfId="0" applyNumberFormat="1" applyFont="1" applyFill="1" applyBorder="1" applyAlignment="1">
      <alignment horizontal="center"/>
    </xf>
    <xf numFmtId="49" fontId="4" fillId="2" borderId="78" xfId="0" applyNumberFormat="1" applyFont="1" applyFill="1" applyBorder="1" applyAlignment="1">
      <alignment horizontal="left" wrapText="1"/>
    </xf>
    <xf numFmtId="49" fontId="4" fillId="2" borderId="79" xfId="0" applyNumberFormat="1" applyFont="1" applyFill="1" applyBorder="1" applyAlignment="1">
      <alignment horizontal="center"/>
    </xf>
    <xf numFmtId="3" fontId="4" fillId="2" borderId="79" xfId="0" applyNumberFormat="1" applyFont="1" applyFill="1" applyBorder="1" applyAlignment="1">
      <alignment horizontal="center"/>
    </xf>
    <xf numFmtId="49" fontId="4" fillId="2" borderId="79" xfId="0" applyNumberFormat="1" applyFont="1" applyFill="1" applyBorder="1" applyAlignment="1">
      <alignment horizontal="center" wrapText="1"/>
    </xf>
    <xf numFmtId="3" fontId="4" fillId="2" borderId="80" xfId="0" applyNumberFormat="1" applyFont="1" applyFill="1" applyBorder="1" applyAlignment="1">
      <alignment horizontal="center"/>
    </xf>
    <xf numFmtId="0" fontId="23" fillId="0" borderId="0" xfId="0" applyNumberFormat="1" applyFont="1" applyAlignment="1"/>
    <xf numFmtId="166" fontId="23" fillId="0" borderId="0" xfId="0" applyNumberFormat="1" applyFont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0" xfId="0" applyNumberFormat="1" applyFont="1" applyFill="1" applyBorder="1" applyAlignment="1">
      <alignment horizontal="center" vertical="center"/>
    </xf>
    <xf numFmtId="49" fontId="17" fillId="8" borderId="46" xfId="0" applyNumberFormat="1" applyFont="1" applyFill="1" applyBorder="1" applyAlignment="1">
      <alignment horizontal="center" vertical="center"/>
    </xf>
    <xf numFmtId="49" fontId="17" fillId="8" borderId="51" xfId="0" applyNumberFormat="1" applyFont="1" applyFill="1" applyBorder="1" applyAlignment="1">
      <alignment horizontal="center" vertical="center"/>
    </xf>
    <xf numFmtId="49" fontId="17" fillId="8" borderId="37" xfId="0" applyNumberFormat="1" applyFont="1" applyFill="1" applyBorder="1" applyAlignment="1">
      <alignment vertical="center"/>
    </xf>
    <xf numFmtId="0" fontId="12" fillId="8" borderId="38" xfId="0" applyFont="1" applyFill="1" applyBorder="1" applyAlignment="1">
      <alignment vertical="center"/>
    </xf>
    <xf numFmtId="0" fontId="4" fillId="2" borderId="54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161925</xdr:rowOff>
    </xdr:from>
    <xdr:to>
      <xdr:col>7</xdr:col>
      <xdr:colOff>9525</xdr:colOff>
      <xdr:row>8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352425"/>
          <a:ext cx="66675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Y118"/>
  <sheetViews>
    <sheetView showGridLines="0" tabSelected="1" topLeftCell="A55" workbookViewId="0">
      <selection activeCell="I12" sqref="I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140625" style="1" customWidth="1"/>
    <col min="3" max="3" width="20.5703125" style="1" customWidth="1"/>
    <col min="4" max="4" width="11.140625" style="1" customWidth="1"/>
    <col min="5" max="5" width="14.5703125" style="1" customWidth="1"/>
    <col min="6" max="6" width="15.42578125" style="1" customWidth="1"/>
    <col min="7" max="7" width="16" style="1" customWidth="1"/>
    <col min="8" max="233" width="10.85546875" style="1" customWidth="1"/>
  </cols>
  <sheetData>
    <row r="1" spans="1:10" ht="15" customHeight="1" x14ac:dyDescent="0.25">
      <c r="A1" s="2"/>
      <c r="B1" s="2"/>
      <c r="C1" s="2"/>
      <c r="D1" s="2"/>
      <c r="E1" s="2"/>
      <c r="F1" s="2"/>
      <c r="G1" s="2"/>
    </row>
    <row r="2" spans="1:10" ht="15" customHeight="1" x14ac:dyDescent="0.25">
      <c r="A2" s="2"/>
      <c r="B2" s="2"/>
      <c r="C2" s="2"/>
      <c r="D2" s="2"/>
      <c r="E2" s="2"/>
      <c r="F2" s="2"/>
      <c r="G2" s="2"/>
    </row>
    <row r="3" spans="1:10" ht="15" customHeight="1" x14ac:dyDescent="0.25">
      <c r="A3" s="2"/>
      <c r="B3" s="2"/>
      <c r="C3" s="2"/>
      <c r="D3" s="2"/>
      <c r="E3" s="2"/>
      <c r="F3" s="2"/>
      <c r="G3" s="2"/>
    </row>
    <row r="4" spans="1:10" ht="15" customHeight="1" x14ac:dyDescent="0.25">
      <c r="A4" s="2"/>
      <c r="B4" s="2"/>
      <c r="C4" s="2"/>
      <c r="D4" s="2"/>
      <c r="E4" s="2"/>
      <c r="F4" s="2"/>
      <c r="G4" s="2"/>
    </row>
    <row r="5" spans="1:10" ht="15" customHeight="1" x14ac:dyDescent="0.25">
      <c r="A5" s="2"/>
      <c r="B5" s="2"/>
      <c r="C5" s="2"/>
      <c r="D5" s="2"/>
      <c r="E5" s="2"/>
      <c r="F5" s="2"/>
      <c r="G5" s="2"/>
    </row>
    <row r="6" spans="1:10" ht="15" customHeight="1" x14ac:dyDescent="0.25">
      <c r="A6" s="2"/>
      <c r="B6" s="2"/>
      <c r="C6" s="2"/>
      <c r="D6" s="2"/>
      <c r="E6" s="2"/>
      <c r="F6" s="2"/>
      <c r="G6" s="2"/>
    </row>
    <row r="7" spans="1:10" ht="15" customHeight="1" x14ac:dyDescent="0.25">
      <c r="A7" s="2"/>
      <c r="B7" s="2"/>
      <c r="C7" s="2"/>
      <c r="D7" s="2"/>
      <c r="E7" s="2"/>
      <c r="F7" s="2"/>
      <c r="G7" s="2"/>
    </row>
    <row r="8" spans="1:10" ht="15" customHeight="1" x14ac:dyDescent="0.25">
      <c r="A8" s="2"/>
      <c r="B8" s="3"/>
      <c r="C8" s="4"/>
      <c r="D8" s="2"/>
      <c r="E8" s="4"/>
      <c r="F8" s="4"/>
      <c r="G8" s="4"/>
    </row>
    <row r="9" spans="1:10" ht="12" customHeight="1" x14ac:dyDescent="0.25">
      <c r="A9" s="5"/>
      <c r="B9" s="6" t="s">
        <v>0</v>
      </c>
      <c r="C9" s="7" t="s">
        <v>61</v>
      </c>
      <c r="D9" s="8"/>
      <c r="E9" s="166" t="s">
        <v>68</v>
      </c>
      <c r="F9" s="167"/>
      <c r="G9" s="99">
        <v>150000</v>
      </c>
    </row>
    <row r="10" spans="1:10" ht="15" x14ac:dyDescent="0.25">
      <c r="A10" s="5"/>
      <c r="B10" s="9" t="s">
        <v>1</v>
      </c>
      <c r="C10" s="10" t="s">
        <v>62</v>
      </c>
      <c r="D10" s="11"/>
      <c r="E10" s="168" t="s">
        <v>2</v>
      </c>
      <c r="F10" s="169"/>
      <c r="G10" s="138" t="s">
        <v>65</v>
      </c>
    </row>
    <row r="11" spans="1:10" ht="18" customHeight="1" x14ac:dyDescent="0.25">
      <c r="A11" s="5"/>
      <c r="B11" s="9" t="s">
        <v>3</v>
      </c>
      <c r="C11" s="12" t="s">
        <v>63</v>
      </c>
      <c r="D11" s="11"/>
      <c r="E11" s="168" t="s">
        <v>69</v>
      </c>
      <c r="F11" s="179"/>
      <c r="G11" s="140">
        <v>385</v>
      </c>
      <c r="I11" s="164" t="s">
        <v>88</v>
      </c>
      <c r="J11" s="165" t="s">
        <v>88</v>
      </c>
    </row>
    <row r="12" spans="1:10" ht="11.25" customHeight="1" x14ac:dyDescent="0.25">
      <c r="A12" s="5"/>
      <c r="B12" s="9" t="s">
        <v>4</v>
      </c>
      <c r="C12" s="13" t="s">
        <v>64</v>
      </c>
      <c r="D12" s="11"/>
      <c r="E12" s="14" t="s">
        <v>5</v>
      </c>
      <c r="F12" s="15"/>
      <c r="G12" s="139">
        <f>G9*G11</f>
        <v>57750000</v>
      </c>
    </row>
    <row r="13" spans="1:10" ht="11.25" customHeight="1" x14ac:dyDescent="0.25">
      <c r="A13" s="5"/>
      <c r="B13" s="9" t="s">
        <v>6</v>
      </c>
      <c r="C13" s="12" t="s">
        <v>153</v>
      </c>
      <c r="D13" s="11"/>
      <c r="E13" s="168" t="s">
        <v>7</v>
      </c>
      <c r="F13" s="169"/>
      <c r="G13" s="12" t="s">
        <v>66</v>
      </c>
    </row>
    <row r="14" spans="1:10" ht="13.5" customHeight="1" x14ac:dyDescent="0.25">
      <c r="A14" s="5"/>
      <c r="B14" s="9" t="s">
        <v>8</v>
      </c>
      <c r="C14" s="12" t="s">
        <v>149</v>
      </c>
      <c r="D14" s="11"/>
      <c r="E14" s="168" t="s">
        <v>9</v>
      </c>
      <c r="F14" s="169"/>
      <c r="G14" s="12" t="s">
        <v>65</v>
      </c>
    </row>
    <row r="15" spans="1:10" ht="25.5" customHeight="1" x14ac:dyDescent="0.25">
      <c r="A15" s="5"/>
      <c r="B15" s="9" t="s">
        <v>10</v>
      </c>
      <c r="C15" s="97">
        <v>44726</v>
      </c>
      <c r="D15" s="11"/>
      <c r="E15" s="170" t="s">
        <v>11</v>
      </c>
      <c r="F15" s="171"/>
      <c r="G15" s="98" t="s">
        <v>67</v>
      </c>
    </row>
    <row r="16" spans="1:10" ht="12" customHeight="1" x14ac:dyDescent="0.25">
      <c r="A16" s="2"/>
      <c r="B16" s="16"/>
      <c r="C16" s="17"/>
      <c r="D16" s="18"/>
      <c r="E16" s="19"/>
      <c r="F16" s="19"/>
      <c r="G16" s="20"/>
    </row>
    <row r="17" spans="1:8" ht="12" customHeight="1" x14ac:dyDescent="0.25">
      <c r="A17" s="21"/>
      <c r="B17" s="172" t="s">
        <v>12</v>
      </c>
      <c r="C17" s="173"/>
      <c r="D17" s="173"/>
      <c r="E17" s="173"/>
      <c r="F17" s="173"/>
      <c r="G17" s="173"/>
    </row>
    <row r="18" spans="1:8" ht="12" customHeight="1" x14ac:dyDescent="0.25">
      <c r="A18" s="2"/>
      <c r="B18" s="22"/>
      <c r="C18" s="23"/>
      <c r="D18" s="23"/>
      <c r="E18" s="23"/>
      <c r="F18" s="24"/>
      <c r="G18" s="24"/>
    </row>
    <row r="19" spans="1:8" ht="12" customHeight="1" x14ac:dyDescent="0.25">
      <c r="A19" s="5"/>
      <c r="B19" s="101" t="s">
        <v>13</v>
      </c>
      <c r="C19" s="102"/>
      <c r="D19" s="103"/>
      <c r="E19" s="103"/>
      <c r="F19" s="103"/>
      <c r="G19" s="103"/>
    </row>
    <row r="20" spans="1:8" ht="24" customHeight="1" x14ac:dyDescent="0.25">
      <c r="A20" s="54"/>
      <c r="B20" s="107" t="s">
        <v>14</v>
      </c>
      <c r="C20" s="108" t="s">
        <v>15</v>
      </c>
      <c r="D20" s="108" t="s">
        <v>16</v>
      </c>
      <c r="E20" s="108" t="s">
        <v>17</v>
      </c>
      <c r="F20" s="108" t="s">
        <v>18</v>
      </c>
      <c r="G20" s="109" t="s">
        <v>19</v>
      </c>
    </row>
    <row r="21" spans="1:8" ht="12.75" customHeight="1" x14ac:dyDescent="0.25">
      <c r="A21" s="54"/>
      <c r="B21" s="100" t="s">
        <v>70</v>
      </c>
      <c r="C21" s="25" t="s">
        <v>20</v>
      </c>
      <c r="D21" s="90">
        <v>12</v>
      </c>
      <c r="E21" s="25" t="s">
        <v>71</v>
      </c>
      <c r="F21" s="91">
        <v>30000</v>
      </c>
      <c r="G21" s="91">
        <f>D21*F21</f>
        <v>360000</v>
      </c>
      <c r="H21" s="141"/>
    </row>
    <row r="22" spans="1:8" ht="12.75" customHeight="1" x14ac:dyDescent="0.25">
      <c r="A22" s="54"/>
      <c r="B22" s="100" t="s">
        <v>72</v>
      </c>
      <c r="C22" s="25" t="s">
        <v>20</v>
      </c>
      <c r="D22" s="90">
        <v>5</v>
      </c>
      <c r="E22" s="25" t="s">
        <v>73</v>
      </c>
      <c r="F22" s="91">
        <v>30000</v>
      </c>
      <c r="G22" s="91">
        <f t="shared" ref="G22:G31" si="0">D22*F22</f>
        <v>150000</v>
      </c>
      <c r="H22" s="141"/>
    </row>
    <row r="23" spans="1:8" ht="12.75" customHeight="1" x14ac:dyDescent="0.25">
      <c r="A23" s="54"/>
      <c r="B23" s="100" t="s">
        <v>74</v>
      </c>
      <c r="C23" s="25" t="s">
        <v>20</v>
      </c>
      <c r="D23" s="90">
        <v>11</v>
      </c>
      <c r="E23" s="25" t="s">
        <v>73</v>
      </c>
      <c r="F23" s="91">
        <v>30000</v>
      </c>
      <c r="G23" s="91">
        <f t="shared" si="0"/>
        <v>330000</v>
      </c>
      <c r="H23" s="141"/>
    </row>
    <row r="24" spans="1:8" ht="12.75" customHeight="1" x14ac:dyDescent="0.25">
      <c r="A24" s="54"/>
      <c r="B24" s="100" t="s">
        <v>75</v>
      </c>
      <c r="C24" s="25" t="s">
        <v>20</v>
      </c>
      <c r="D24" s="90">
        <v>15</v>
      </c>
      <c r="E24" s="25" t="s">
        <v>76</v>
      </c>
      <c r="F24" s="91">
        <v>30000</v>
      </c>
      <c r="G24" s="91">
        <f t="shared" si="0"/>
        <v>450000</v>
      </c>
      <c r="H24" s="141"/>
    </row>
    <row r="25" spans="1:8" ht="12.75" customHeight="1" x14ac:dyDescent="0.25">
      <c r="A25" s="54"/>
      <c r="B25" s="100" t="s">
        <v>77</v>
      </c>
      <c r="C25" s="25" t="s">
        <v>20</v>
      </c>
      <c r="D25" s="90">
        <v>17</v>
      </c>
      <c r="E25" s="25" t="s">
        <v>73</v>
      </c>
      <c r="F25" s="91">
        <v>30000</v>
      </c>
      <c r="G25" s="91">
        <f t="shared" si="0"/>
        <v>510000</v>
      </c>
      <c r="H25" s="141"/>
    </row>
    <row r="26" spans="1:8" ht="12.75" customHeight="1" x14ac:dyDescent="0.25">
      <c r="A26" s="54"/>
      <c r="B26" s="100" t="s">
        <v>78</v>
      </c>
      <c r="C26" s="25" t="s">
        <v>20</v>
      </c>
      <c r="D26" s="90">
        <v>120</v>
      </c>
      <c r="E26" s="25" t="s">
        <v>79</v>
      </c>
      <c r="F26" s="91">
        <v>30000</v>
      </c>
      <c r="G26" s="91">
        <f t="shared" si="0"/>
        <v>3600000</v>
      </c>
      <c r="H26" s="141"/>
    </row>
    <row r="27" spans="1:8" ht="12.75" customHeight="1" x14ac:dyDescent="0.25">
      <c r="A27" s="54"/>
      <c r="B27" s="100" t="s">
        <v>80</v>
      </c>
      <c r="C27" s="25" t="s">
        <v>20</v>
      </c>
      <c r="D27" s="92">
        <v>333.32</v>
      </c>
      <c r="E27" s="25" t="s">
        <v>65</v>
      </c>
      <c r="F27" s="91">
        <v>30000</v>
      </c>
      <c r="G27" s="91">
        <f t="shared" si="0"/>
        <v>9999600</v>
      </c>
      <c r="H27" s="141"/>
    </row>
    <row r="28" spans="1:8" ht="12.75" customHeight="1" x14ac:dyDescent="0.25">
      <c r="A28" s="54"/>
      <c r="B28" s="100" t="s">
        <v>81</v>
      </c>
      <c r="C28" s="25" t="s">
        <v>20</v>
      </c>
      <c r="D28" s="90">
        <v>45</v>
      </c>
      <c r="E28" s="25" t="s">
        <v>82</v>
      </c>
      <c r="F28" s="91">
        <v>30000</v>
      </c>
      <c r="G28" s="91">
        <f t="shared" si="0"/>
        <v>1350000</v>
      </c>
      <c r="H28" s="141"/>
    </row>
    <row r="29" spans="1:8" ht="12.75" customHeight="1" x14ac:dyDescent="0.25">
      <c r="A29" s="54"/>
      <c r="B29" s="100" t="s">
        <v>83</v>
      </c>
      <c r="C29" s="25" t="s">
        <v>20</v>
      </c>
      <c r="D29" s="90">
        <v>50</v>
      </c>
      <c r="E29" s="25" t="s">
        <v>84</v>
      </c>
      <c r="F29" s="91">
        <v>30000</v>
      </c>
      <c r="G29" s="91">
        <f t="shared" si="0"/>
        <v>1500000</v>
      </c>
      <c r="H29" s="141"/>
    </row>
    <row r="30" spans="1:8" ht="12.75" customHeight="1" x14ac:dyDescent="0.25">
      <c r="A30" s="54"/>
      <c r="B30" s="100" t="s">
        <v>85</v>
      </c>
      <c r="C30" s="25" t="s">
        <v>20</v>
      </c>
      <c r="D30" s="90">
        <v>15</v>
      </c>
      <c r="E30" s="25" t="s">
        <v>82</v>
      </c>
      <c r="F30" s="91">
        <v>30000</v>
      </c>
      <c r="G30" s="91">
        <f t="shared" si="0"/>
        <v>450000</v>
      </c>
      <c r="H30" s="141"/>
    </row>
    <row r="31" spans="1:8" ht="12.75" customHeight="1" x14ac:dyDescent="0.25">
      <c r="A31" s="54"/>
      <c r="B31" s="100" t="s">
        <v>86</v>
      </c>
      <c r="C31" s="25" t="s">
        <v>20</v>
      </c>
      <c r="D31" s="90">
        <v>1</v>
      </c>
      <c r="E31" s="25" t="s">
        <v>87</v>
      </c>
      <c r="F31" s="91">
        <v>30000</v>
      </c>
      <c r="G31" s="91">
        <f t="shared" si="0"/>
        <v>30000</v>
      </c>
      <c r="H31" s="141"/>
    </row>
    <row r="32" spans="1:8" ht="12.75" customHeight="1" x14ac:dyDescent="0.25">
      <c r="A32" s="54"/>
      <c r="B32" s="110" t="s">
        <v>21</v>
      </c>
      <c r="C32" s="111"/>
      <c r="D32" s="111"/>
      <c r="E32" s="111"/>
      <c r="F32" s="112"/>
      <c r="G32" s="113">
        <f>SUM(G21:G31)</f>
        <v>18729600</v>
      </c>
    </row>
    <row r="33" spans="1:8" ht="12" customHeight="1" x14ac:dyDescent="0.25">
      <c r="A33" s="2"/>
      <c r="B33" s="104"/>
      <c r="C33" s="105"/>
      <c r="D33" s="105"/>
      <c r="E33" s="105"/>
      <c r="F33" s="106"/>
      <c r="G33" s="106"/>
    </row>
    <row r="34" spans="1:8" ht="12" customHeight="1" x14ac:dyDescent="0.25">
      <c r="A34" s="5"/>
      <c r="B34" s="26" t="s">
        <v>22</v>
      </c>
      <c r="C34" s="27"/>
      <c r="D34" s="28"/>
      <c r="E34" s="28"/>
      <c r="F34" s="29"/>
      <c r="G34" s="29"/>
    </row>
    <row r="35" spans="1:8" ht="24" customHeight="1" x14ac:dyDescent="0.25">
      <c r="A35" s="5"/>
      <c r="B35" s="30" t="s">
        <v>14</v>
      </c>
      <c r="C35" s="31" t="s">
        <v>15</v>
      </c>
      <c r="D35" s="31" t="s">
        <v>16</v>
      </c>
      <c r="E35" s="30" t="s">
        <v>17</v>
      </c>
      <c r="F35" s="31" t="s">
        <v>18</v>
      </c>
      <c r="G35" s="30" t="s">
        <v>19</v>
      </c>
    </row>
    <row r="36" spans="1:8" ht="12" customHeight="1" x14ac:dyDescent="0.25">
      <c r="A36" s="5"/>
      <c r="B36" s="32" t="s">
        <v>88</v>
      </c>
      <c r="C36" s="33" t="s">
        <v>88</v>
      </c>
      <c r="D36" s="33" t="s">
        <v>88</v>
      </c>
      <c r="E36" s="33" t="s">
        <v>88</v>
      </c>
      <c r="F36" s="89" t="s">
        <v>88</v>
      </c>
      <c r="G36" s="93">
        <v>0</v>
      </c>
    </row>
    <row r="37" spans="1:8" ht="12" customHeight="1" x14ac:dyDescent="0.25">
      <c r="A37" s="5"/>
      <c r="B37" s="34" t="s">
        <v>23</v>
      </c>
      <c r="C37" s="35"/>
      <c r="D37" s="35"/>
      <c r="E37" s="35"/>
      <c r="F37" s="36"/>
      <c r="G37" s="94">
        <f>SUM(G36)</f>
        <v>0</v>
      </c>
    </row>
    <row r="38" spans="1:8" ht="12" customHeight="1" x14ac:dyDescent="0.25">
      <c r="A38" s="2"/>
      <c r="B38" s="37"/>
      <c r="C38" s="38"/>
      <c r="D38" s="38"/>
      <c r="E38" s="38"/>
      <c r="F38" s="39"/>
      <c r="G38" s="39"/>
    </row>
    <row r="39" spans="1:8" ht="12" customHeight="1" x14ac:dyDescent="0.25">
      <c r="A39" s="5"/>
      <c r="B39" s="101" t="s">
        <v>24</v>
      </c>
      <c r="C39" s="114"/>
      <c r="D39" s="115"/>
      <c r="E39" s="115"/>
      <c r="F39" s="103"/>
      <c r="G39" s="103"/>
    </row>
    <row r="40" spans="1:8" ht="24" customHeight="1" x14ac:dyDescent="0.25">
      <c r="A40" s="54"/>
      <c r="B40" s="116" t="s">
        <v>14</v>
      </c>
      <c r="C40" s="117" t="s">
        <v>15</v>
      </c>
      <c r="D40" s="117" t="s">
        <v>16</v>
      </c>
      <c r="E40" s="117" t="s">
        <v>17</v>
      </c>
      <c r="F40" s="118" t="s">
        <v>18</v>
      </c>
      <c r="G40" s="119" t="s">
        <v>19</v>
      </c>
    </row>
    <row r="41" spans="1:8" ht="12.75" customHeight="1" x14ac:dyDescent="0.25">
      <c r="A41" s="54"/>
      <c r="B41" s="100" t="s">
        <v>89</v>
      </c>
      <c r="C41" s="25" t="s">
        <v>25</v>
      </c>
      <c r="D41" s="90">
        <v>0.4</v>
      </c>
      <c r="E41" s="25" t="s">
        <v>144</v>
      </c>
      <c r="F41" s="91">
        <v>516000</v>
      </c>
      <c r="G41" s="91">
        <f>D41*F41</f>
        <v>206400</v>
      </c>
      <c r="H41" s="141"/>
    </row>
    <row r="42" spans="1:8" ht="12.75" customHeight="1" x14ac:dyDescent="0.25">
      <c r="A42" s="54"/>
      <c r="B42" s="100" t="s">
        <v>90</v>
      </c>
      <c r="C42" s="25" t="s">
        <v>25</v>
      </c>
      <c r="D42" s="90">
        <v>0.5</v>
      </c>
      <c r="E42" s="25" t="s">
        <v>148</v>
      </c>
      <c r="F42" s="91">
        <v>258000</v>
      </c>
      <c r="G42" s="91">
        <f t="shared" ref="G42:G46" si="1">D42*F42</f>
        <v>129000</v>
      </c>
      <c r="H42" s="141"/>
    </row>
    <row r="43" spans="1:8" ht="12.75" customHeight="1" x14ac:dyDescent="0.25">
      <c r="A43" s="54"/>
      <c r="B43" s="100" t="s">
        <v>91</v>
      </c>
      <c r="C43" s="25" t="s">
        <v>25</v>
      </c>
      <c r="D43" s="90">
        <v>1</v>
      </c>
      <c r="E43" s="25" t="s">
        <v>92</v>
      </c>
      <c r="F43" s="91">
        <v>270000</v>
      </c>
      <c r="G43" s="91">
        <f t="shared" si="1"/>
        <v>270000</v>
      </c>
      <c r="H43" s="141"/>
    </row>
    <row r="44" spans="1:8" ht="12.75" customHeight="1" x14ac:dyDescent="0.25">
      <c r="A44" s="54"/>
      <c r="B44" s="100" t="s">
        <v>93</v>
      </c>
      <c r="C44" s="25" t="s">
        <v>25</v>
      </c>
      <c r="D44" s="90">
        <v>0.4</v>
      </c>
      <c r="E44" s="25" t="s">
        <v>144</v>
      </c>
      <c r="F44" s="91">
        <v>285000</v>
      </c>
      <c r="G44" s="91">
        <f t="shared" si="1"/>
        <v>114000</v>
      </c>
      <c r="H44" s="141"/>
    </row>
    <row r="45" spans="1:8" ht="12.75" customHeight="1" x14ac:dyDescent="0.25">
      <c r="A45" s="54"/>
      <c r="B45" s="100" t="s">
        <v>26</v>
      </c>
      <c r="C45" s="25" t="s">
        <v>25</v>
      </c>
      <c r="D45" s="90">
        <v>0.4</v>
      </c>
      <c r="E45" s="25" t="s">
        <v>94</v>
      </c>
      <c r="F45" s="91">
        <v>516000</v>
      </c>
      <c r="G45" s="91">
        <f t="shared" si="1"/>
        <v>206400</v>
      </c>
      <c r="H45" s="141"/>
    </row>
    <row r="46" spans="1:8" ht="12.75" customHeight="1" x14ac:dyDescent="0.25">
      <c r="A46" s="54"/>
      <c r="B46" s="100" t="s">
        <v>95</v>
      </c>
      <c r="C46" s="25" t="s">
        <v>25</v>
      </c>
      <c r="D46" s="90">
        <v>0.35</v>
      </c>
      <c r="E46" s="25" t="s">
        <v>94</v>
      </c>
      <c r="F46" s="91">
        <v>210000</v>
      </c>
      <c r="G46" s="91">
        <f t="shared" si="1"/>
        <v>73500</v>
      </c>
      <c r="H46" s="141"/>
    </row>
    <row r="47" spans="1:8" ht="12.75" customHeight="1" x14ac:dyDescent="0.25">
      <c r="A47" s="54"/>
      <c r="B47" s="120" t="s">
        <v>27</v>
      </c>
      <c r="C47" s="121"/>
      <c r="D47" s="121"/>
      <c r="E47" s="121"/>
      <c r="F47" s="121"/>
      <c r="G47" s="122">
        <f>SUM(G41:G46)</f>
        <v>999300</v>
      </c>
    </row>
    <row r="48" spans="1:8" ht="12" customHeight="1" x14ac:dyDescent="0.25">
      <c r="A48" s="2"/>
      <c r="B48" s="104"/>
      <c r="C48" s="105"/>
      <c r="D48" s="105"/>
      <c r="E48" s="105"/>
      <c r="F48" s="106"/>
      <c r="G48" s="106"/>
    </row>
    <row r="49" spans="1:8" ht="12" customHeight="1" x14ac:dyDescent="0.25">
      <c r="A49" s="5"/>
      <c r="B49" s="101" t="s">
        <v>28</v>
      </c>
      <c r="C49" s="114"/>
      <c r="D49" s="115"/>
      <c r="E49" s="115"/>
      <c r="F49" s="103"/>
      <c r="G49" s="103"/>
    </row>
    <row r="50" spans="1:8" ht="24" customHeight="1" x14ac:dyDescent="0.25">
      <c r="A50" s="54"/>
      <c r="B50" s="124" t="s">
        <v>29</v>
      </c>
      <c r="C50" s="118" t="s">
        <v>30</v>
      </c>
      <c r="D50" s="118" t="s">
        <v>31</v>
      </c>
      <c r="E50" s="118" t="s">
        <v>17</v>
      </c>
      <c r="F50" s="118" t="s">
        <v>18</v>
      </c>
      <c r="G50" s="125" t="s">
        <v>19</v>
      </c>
    </row>
    <row r="51" spans="1:8" ht="12.75" customHeight="1" x14ac:dyDescent="0.25">
      <c r="A51" s="54"/>
      <c r="B51" s="142" t="s">
        <v>96</v>
      </c>
      <c r="C51" s="143" t="s">
        <v>97</v>
      </c>
      <c r="D51" s="144">
        <v>25000</v>
      </c>
      <c r="E51" s="145" t="s">
        <v>147</v>
      </c>
      <c r="F51" s="144">
        <v>200</v>
      </c>
      <c r="G51" s="144">
        <f>D51*F51</f>
        <v>5000000</v>
      </c>
      <c r="H51" s="146"/>
    </row>
    <row r="52" spans="1:8" ht="12.75" customHeight="1" x14ac:dyDescent="0.25">
      <c r="A52" s="54"/>
      <c r="B52" s="147" t="s">
        <v>32</v>
      </c>
      <c r="C52" s="148"/>
      <c r="D52" s="149"/>
      <c r="E52" s="148"/>
      <c r="F52" s="144"/>
      <c r="G52" s="144" t="s">
        <v>88</v>
      </c>
      <c r="H52" s="146"/>
    </row>
    <row r="53" spans="1:8" ht="12.75" customHeight="1" x14ac:dyDescent="0.25">
      <c r="A53" s="54"/>
      <c r="B53" s="150" t="s">
        <v>98</v>
      </c>
      <c r="C53" s="145" t="s">
        <v>33</v>
      </c>
      <c r="D53" s="145">
        <v>450</v>
      </c>
      <c r="E53" s="145" t="s">
        <v>145</v>
      </c>
      <c r="F53" s="144">
        <v>1980</v>
      </c>
      <c r="G53" s="144">
        <f t="shared" ref="G53:G74" si="2">D53*F53</f>
        <v>891000</v>
      </c>
      <c r="H53" s="146"/>
    </row>
    <row r="54" spans="1:8" ht="12.75" customHeight="1" x14ac:dyDescent="0.25">
      <c r="A54" s="54"/>
      <c r="B54" s="150" t="s">
        <v>100</v>
      </c>
      <c r="C54" s="148" t="s">
        <v>33</v>
      </c>
      <c r="D54" s="149">
        <v>400</v>
      </c>
      <c r="E54" s="148" t="s">
        <v>144</v>
      </c>
      <c r="F54" s="144">
        <v>1213.8</v>
      </c>
      <c r="G54" s="144">
        <f t="shared" si="2"/>
        <v>485520</v>
      </c>
      <c r="H54" s="151"/>
    </row>
    <row r="55" spans="1:8" ht="12.75" customHeight="1" x14ac:dyDescent="0.25">
      <c r="A55" s="54"/>
      <c r="B55" s="150" t="s">
        <v>101</v>
      </c>
      <c r="C55" s="148" t="s">
        <v>33</v>
      </c>
      <c r="D55" s="149">
        <v>800</v>
      </c>
      <c r="E55" s="148" t="s">
        <v>99</v>
      </c>
      <c r="F55" s="144">
        <v>1980</v>
      </c>
      <c r="G55" s="144">
        <f t="shared" si="2"/>
        <v>1584000</v>
      </c>
      <c r="H55" s="151"/>
    </row>
    <row r="56" spans="1:8" ht="12.75" customHeight="1" x14ac:dyDescent="0.25">
      <c r="A56" s="54"/>
      <c r="B56" s="150" t="s">
        <v>102</v>
      </c>
      <c r="C56" s="148" t="s">
        <v>127</v>
      </c>
      <c r="D56" s="149">
        <v>15</v>
      </c>
      <c r="E56" s="148" t="s">
        <v>103</v>
      </c>
      <c r="F56" s="144">
        <v>10710</v>
      </c>
      <c r="G56" s="144">
        <f t="shared" si="2"/>
        <v>160650</v>
      </c>
      <c r="H56" s="146"/>
    </row>
    <row r="57" spans="1:8" ht="12.75" customHeight="1" x14ac:dyDescent="0.25">
      <c r="A57" s="54"/>
      <c r="B57" s="150" t="s">
        <v>104</v>
      </c>
      <c r="C57" s="148" t="s">
        <v>33</v>
      </c>
      <c r="D57" s="149">
        <v>7</v>
      </c>
      <c r="E57" s="148" t="s">
        <v>103</v>
      </c>
      <c r="F57" s="144">
        <v>933.68</v>
      </c>
      <c r="G57" s="144">
        <f t="shared" si="2"/>
        <v>6535.7599999999993</v>
      </c>
      <c r="H57" s="146"/>
    </row>
    <row r="58" spans="1:8" ht="12.75" customHeight="1" x14ac:dyDescent="0.25">
      <c r="A58" s="54"/>
      <c r="B58" s="150" t="s">
        <v>105</v>
      </c>
      <c r="C58" s="148" t="s">
        <v>33</v>
      </c>
      <c r="D58" s="149">
        <v>7</v>
      </c>
      <c r="E58" s="148" t="s">
        <v>103</v>
      </c>
      <c r="F58" s="144">
        <v>684.34499999999991</v>
      </c>
      <c r="G58" s="144">
        <f t="shared" si="2"/>
        <v>4790.4149999999991</v>
      </c>
      <c r="H58" s="151"/>
    </row>
    <row r="59" spans="1:8" ht="12.75" customHeight="1" x14ac:dyDescent="0.25">
      <c r="A59" s="54"/>
      <c r="B59" s="150" t="s">
        <v>106</v>
      </c>
      <c r="C59" s="148" t="s">
        <v>33</v>
      </c>
      <c r="D59" s="149">
        <v>10</v>
      </c>
      <c r="E59" s="148" t="s">
        <v>103</v>
      </c>
      <c r="F59" s="144">
        <v>1088.586</v>
      </c>
      <c r="G59" s="144">
        <f t="shared" si="2"/>
        <v>10885.86</v>
      </c>
      <c r="H59" s="151"/>
    </row>
    <row r="60" spans="1:8" ht="12.75" customHeight="1" x14ac:dyDescent="0.25">
      <c r="A60" s="54"/>
      <c r="B60" s="150" t="s">
        <v>107</v>
      </c>
      <c r="C60" s="148" t="s">
        <v>33</v>
      </c>
      <c r="D60" s="149">
        <v>400</v>
      </c>
      <c r="E60" s="148" t="s">
        <v>103</v>
      </c>
      <c r="F60" s="144">
        <v>636.59999999999991</v>
      </c>
      <c r="G60" s="144">
        <f t="shared" si="2"/>
        <v>254639.99999999997</v>
      </c>
      <c r="H60" s="146"/>
    </row>
    <row r="61" spans="1:8" ht="12.75" customHeight="1" x14ac:dyDescent="0.25">
      <c r="A61" s="54"/>
      <c r="B61" s="150" t="s">
        <v>108</v>
      </c>
      <c r="C61" s="148" t="s">
        <v>33</v>
      </c>
      <c r="D61" s="149">
        <v>3</v>
      </c>
      <c r="E61" s="148" t="s">
        <v>103</v>
      </c>
      <c r="F61" s="144">
        <v>1733.674</v>
      </c>
      <c r="G61" s="144">
        <f t="shared" si="2"/>
        <v>5201.0219999999999</v>
      </c>
      <c r="H61" s="146"/>
    </row>
    <row r="62" spans="1:8" ht="12.75" customHeight="1" x14ac:dyDescent="0.25">
      <c r="A62" s="54"/>
      <c r="B62" s="150" t="s">
        <v>109</v>
      </c>
      <c r="C62" s="148" t="s">
        <v>127</v>
      </c>
      <c r="D62" s="149">
        <v>3</v>
      </c>
      <c r="E62" s="148" t="s">
        <v>110</v>
      </c>
      <c r="F62" s="144">
        <v>9835.4699999999993</v>
      </c>
      <c r="G62" s="144">
        <f t="shared" si="2"/>
        <v>29506.409999999996</v>
      </c>
      <c r="H62" s="146"/>
    </row>
    <row r="63" spans="1:8" ht="12.75" customHeight="1" x14ac:dyDescent="0.25">
      <c r="A63" s="54"/>
      <c r="B63" s="150" t="s">
        <v>111</v>
      </c>
      <c r="C63" s="148" t="s">
        <v>127</v>
      </c>
      <c r="D63" s="149">
        <v>1</v>
      </c>
      <c r="E63" s="148" t="s">
        <v>146</v>
      </c>
      <c r="F63" s="144">
        <v>10991.96</v>
      </c>
      <c r="G63" s="144">
        <f t="shared" si="2"/>
        <v>10991.96</v>
      </c>
      <c r="H63" s="146"/>
    </row>
    <row r="64" spans="1:8" ht="12.75" customHeight="1" x14ac:dyDescent="0.25">
      <c r="A64" s="54"/>
      <c r="B64" s="147" t="s">
        <v>112</v>
      </c>
      <c r="C64" s="152"/>
      <c r="D64" s="153"/>
      <c r="E64" s="152"/>
      <c r="F64" s="154" t="s">
        <v>88</v>
      </c>
      <c r="G64" s="154" t="s">
        <v>88</v>
      </c>
      <c r="H64" s="151"/>
    </row>
    <row r="65" spans="1:8" ht="12.75" customHeight="1" x14ac:dyDescent="0.25">
      <c r="A65" s="54"/>
      <c r="B65" s="150" t="s">
        <v>113</v>
      </c>
      <c r="C65" s="148" t="s">
        <v>127</v>
      </c>
      <c r="D65" s="149">
        <v>0.5</v>
      </c>
      <c r="E65" s="148" t="s">
        <v>114</v>
      </c>
      <c r="F65" s="144">
        <v>196709.4</v>
      </c>
      <c r="G65" s="144">
        <f t="shared" si="2"/>
        <v>98354.7</v>
      </c>
      <c r="H65" s="146"/>
    </row>
    <row r="66" spans="1:8" ht="12.75" customHeight="1" x14ac:dyDescent="0.25">
      <c r="A66" s="54"/>
      <c r="B66" s="150" t="s">
        <v>115</v>
      </c>
      <c r="C66" s="148" t="s">
        <v>33</v>
      </c>
      <c r="D66" s="149">
        <v>3</v>
      </c>
      <c r="E66" s="148" t="s">
        <v>103</v>
      </c>
      <c r="F66" s="144">
        <v>16965.39</v>
      </c>
      <c r="G66" s="144">
        <f t="shared" si="2"/>
        <v>50896.17</v>
      </c>
      <c r="H66" s="146"/>
    </row>
    <row r="67" spans="1:8" ht="12.75" customHeight="1" x14ac:dyDescent="0.25">
      <c r="A67" s="54"/>
      <c r="B67" s="150" t="s">
        <v>116</v>
      </c>
      <c r="C67" s="148" t="s">
        <v>127</v>
      </c>
      <c r="D67" s="149">
        <v>1.5</v>
      </c>
      <c r="E67" s="148" t="s">
        <v>76</v>
      </c>
      <c r="F67" s="144">
        <v>90185</v>
      </c>
      <c r="G67" s="144">
        <f t="shared" si="2"/>
        <v>135277.5</v>
      </c>
      <c r="H67" s="146"/>
    </row>
    <row r="68" spans="1:8" ht="12.75" customHeight="1" x14ac:dyDescent="0.25">
      <c r="A68" s="54"/>
      <c r="B68" s="150" t="s">
        <v>117</v>
      </c>
      <c r="C68" s="148" t="s">
        <v>33</v>
      </c>
      <c r="D68" s="149">
        <v>0.3</v>
      </c>
      <c r="E68" s="148" t="s">
        <v>118</v>
      </c>
      <c r="F68" s="144">
        <v>90185</v>
      </c>
      <c r="G68" s="144">
        <f t="shared" si="2"/>
        <v>27055.5</v>
      </c>
      <c r="H68" s="146"/>
    </row>
    <row r="69" spans="1:8" ht="12.75" customHeight="1" x14ac:dyDescent="0.25">
      <c r="A69" s="54"/>
      <c r="B69" s="150" t="s">
        <v>150</v>
      </c>
      <c r="C69" s="148" t="s">
        <v>151</v>
      </c>
      <c r="D69" s="149">
        <v>15</v>
      </c>
      <c r="E69" s="148" t="s">
        <v>119</v>
      </c>
      <c r="F69" s="144">
        <v>33623.089999999997</v>
      </c>
      <c r="G69" s="144">
        <f t="shared" si="2"/>
        <v>504346.35</v>
      </c>
      <c r="H69" s="151"/>
    </row>
    <row r="70" spans="1:8" ht="12.75" customHeight="1" x14ac:dyDescent="0.25">
      <c r="A70" s="54"/>
      <c r="B70" s="147" t="s">
        <v>120</v>
      </c>
      <c r="C70" s="145"/>
      <c r="D70" s="145"/>
      <c r="E70" s="145"/>
      <c r="F70" s="144" t="s">
        <v>88</v>
      </c>
      <c r="G70" s="144" t="s">
        <v>88</v>
      </c>
      <c r="H70" s="151"/>
    </row>
    <row r="71" spans="1:8" ht="12.75" customHeight="1" x14ac:dyDescent="0.25">
      <c r="A71" s="54"/>
      <c r="B71" s="150" t="s">
        <v>121</v>
      </c>
      <c r="C71" s="148" t="s">
        <v>33</v>
      </c>
      <c r="D71" s="149">
        <v>2</v>
      </c>
      <c r="E71" s="148" t="s">
        <v>114</v>
      </c>
      <c r="F71" s="144">
        <v>61421.289999999994</v>
      </c>
      <c r="G71" s="144">
        <f t="shared" si="2"/>
        <v>122842.57999999999</v>
      </c>
      <c r="H71" s="151"/>
    </row>
    <row r="72" spans="1:8" ht="12.75" customHeight="1" x14ac:dyDescent="0.25">
      <c r="A72" s="54"/>
      <c r="B72" s="150" t="s">
        <v>122</v>
      </c>
      <c r="C72" s="148" t="s">
        <v>127</v>
      </c>
      <c r="D72" s="149">
        <v>0.5</v>
      </c>
      <c r="E72" s="148" t="s">
        <v>114</v>
      </c>
      <c r="F72" s="144">
        <v>242608.25999999998</v>
      </c>
      <c r="G72" s="144">
        <f t="shared" si="2"/>
        <v>121304.12999999999</v>
      </c>
      <c r="H72" s="146"/>
    </row>
    <row r="73" spans="1:8" ht="12.75" customHeight="1" x14ac:dyDescent="0.25">
      <c r="A73" s="54"/>
      <c r="B73" s="150" t="s">
        <v>123</v>
      </c>
      <c r="C73" s="145" t="s">
        <v>124</v>
      </c>
      <c r="D73" s="145">
        <v>600</v>
      </c>
      <c r="E73" s="145" t="s">
        <v>125</v>
      </c>
      <c r="F73" s="144">
        <v>91.245999999999995</v>
      </c>
      <c r="G73" s="144">
        <f t="shared" si="2"/>
        <v>54747.6</v>
      </c>
      <c r="H73" s="151"/>
    </row>
    <row r="74" spans="1:8" ht="12.75" customHeight="1" x14ac:dyDescent="0.25">
      <c r="A74" s="54"/>
      <c r="B74" s="155" t="s">
        <v>126</v>
      </c>
      <c r="C74" s="156" t="s">
        <v>127</v>
      </c>
      <c r="D74" s="157">
        <v>0.5</v>
      </c>
      <c r="E74" s="156" t="s">
        <v>110</v>
      </c>
      <c r="F74" s="158">
        <v>674371.6</v>
      </c>
      <c r="G74" s="144">
        <f t="shared" si="2"/>
        <v>337185.8</v>
      </c>
      <c r="H74" s="151"/>
    </row>
    <row r="75" spans="1:8" ht="13.5" customHeight="1" x14ac:dyDescent="0.25">
      <c r="A75" s="54"/>
      <c r="B75" s="127" t="s">
        <v>34</v>
      </c>
      <c r="C75" s="128"/>
      <c r="D75" s="128"/>
      <c r="E75" s="128"/>
      <c r="F75" s="129">
        <v>674371.6</v>
      </c>
      <c r="G75" s="130">
        <f>SUM(G51:G74)</f>
        <v>9895731.7570000011</v>
      </c>
    </row>
    <row r="76" spans="1:8" ht="12" customHeight="1" x14ac:dyDescent="0.25">
      <c r="A76" s="2"/>
      <c r="B76" s="104"/>
      <c r="C76" s="105"/>
      <c r="D76" s="105"/>
      <c r="E76" s="123"/>
      <c r="F76" s="106"/>
      <c r="G76" s="106"/>
    </row>
    <row r="77" spans="1:8" ht="12" customHeight="1" x14ac:dyDescent="0.25">
      <c r="A77" s="5"/>
      <c r="B77" s="101" t="s">
        <v>35</v>
      </c>
      <c r="C77" s="114"/>
      <c r="D77" s="115"/>
      <c r="E77" s="115"/>
      <c r="F77" s="103"/>
      <c r="G77" s="103"/>
    </row>
    <row r="78" spans="1:8" ht="24" customHeight="1" x14ac:dyDescent="0.25">
      <c r="A78" s="54"/>
      <c r="B78" s="116" t="s">
        <v>36</v>
      </c>
      <c r="C78" s="118" t="s">
        <v>30</v>
      </c>
      <c r="D78" s="118" t="s">
        <v>31</v>
      </c>
      <c r="E78" s="117" t="s">
        <v>17</v>
      </c>
      <c r="F78" s="118" t="s">
        <v>18</v>
      </c>
      <c r="G78" s="119" t="s">
        <v>19</v>
      </c>
    </row>
    <row r="79" spans="1:8" ht="17.25" customHeight="1" x14ac:dyDescent="0.25">
      <c r="A79" s="54"/>
      <c r="B79" s="133" t="s">
        <v>128</v>
      </c>
      <c r="C79" s="25" t="s">
        <v>97</v>
      </c>
      <c r="D79" s="25">
        <v>10</v>
      </c>
      <c r="E79" s="25" t="s">
        <v>129</v>
      </c>
      <c r="F79" s="25" t="s">
        <v>152</v>
      </c>
      <c r="G79" s="126">
        <v>182300</v>
      </c>
    </row>
    <row r="80" spans="1:8" ht="15.75" customHeight="1" x14ac:dyDescent="0.25">
      <c r="A80" s="54"/>
      <c r="B80" s="133" t="s">
        <v>141</v>
      </c>
      <c r="C80" s="40" t="s">
        <v>15</v>
      </c>
      <c r="D80" s="95">
        <v>8333</v>
      </c>
      <c r="E80" s="25" t="s">
        <v>92</v>
      </c>
      <c r="F80" s="95">
        <v>716.17499999999995</v>
      </c>
      <c r="G80" s="126">
        <v>5624775</v>
      </c>
    </row>
    <row r="81" spans="1:7" ht="18" customHeight="1" x14ac:dyDescent="0.25">
      <c r="A81" s="54"/>
      <c r="B81" s="133" t="s">
        <v>142</v>
      </c>
      <c r="C81" s="40" t="s">
        <v>33</v>
      </c>
      <c r="D81" s="95">
        <v>40</v>
      </c>
      <c r="E81" s="25" t="s">
        <v>130</v>
      </c>
      <c r="F81" s="95">
        <v>5686.96</v>
      </c>
      <c r="G81" s="126">
        <v>214400</v>
      </c>
    </row>
    <row r="82" spans="1:7" ht="18" customHeight="1" x14ac:dyDescent="0.25">
      <c r="A82" s="54"/>
      <c r="B82" s="133" t="s">
        <v>131</v>
      </c>
      <c r="C82" s="40" t="s">
        <v>132</v>
      </c>
      <c r="D82" s="95">
        <v>1</v>
      </c>
      <c r="E82" s="25" t="s">
        <v>133</v>
      </c>
      <c r="F82" s="95">
        <v>250226.24</v>
      </c>
      <c r="G82" s="126">
        <v>235840</v>
      </c>
    </row>
    <row r="83" spans="1:7" ht="17.25" customHeight="1" x14ac:dyDescent="0.25">
      <c r="A83" s="54"/>
      <c r="B83" s="133" t="s">
        <v>134</v>
      </c>
      <c r="C83" s="40" t="s">
        <v>132</v>
      </c>
      <c r="D83" s="95">
        <v>1</v>
      </c>
      <c r="E83" s="25" t="s">
        <v>133</v>
      </c>
      <c r="F83" s="95">
        <v>352591.51999999996</v>
      </c>
      <c r="G83" s="126">
        <v>332320</v>
      </c>
    </row>
    <row r="84" spans="1:7" ht="14.25" customHeight="1" x14ac:dyDescent="0.25">
      <c r="A84" s="54"/>
      <c r="B84" s="133" t="s">
        <v>135</v>
      </c>
      <c r="C84" s="40" t="s">
        <v>136</v>
      </c>
      <c r="D84" s="95">
        <v>6</v>
      </c>
      <c r="E84" s="25" t="s">
        <v>137</v>
      </c>
      <c r="F84" s="95">
        <v>153526.69999999998</v>
      </c>
      <c r="G84" s="126">
        <v>868200</v>
      </c>
    </row>
    <row r="85" spans="1:7" ht="12.75" customHeight="1" x14ac:dyDescent="0.25">
      <c r="A85" s="54"/>
      <c r="B85" s="133" t="s">
        <v>138</v>
      </c>
      <c r="C85" s="40" t="s">
        <v>132</v>
      </c>
      <c r="D85" s="95">
        <v>1</v>
      </c>
      <c r="E85" s="25" t="s">
        <v>147</v>
      </c>
      <c r="F85" s="95">
        <v>580069.91999999993</v>
      </c>
      <c r="G85" s="126">
        <v>546720</v>
      </c>
    </row>
    <row r="86" spans="1:7" ht="12.75" customHeight="1" x14ac:dyDescent="0.25">
      <c r="A86" s="54"/>
      <c r="B86" s="159"/>
      <c r="C86" s="160"/>
      <c r="D86" s="161"/>
      <c r="E86" s="162"/>
      <c r="F86" s="161"/>
      <c r="G86" s="163"/>
    </row>
    <row r="87" spans="1:7" ht="13.5" customHeight="1" x14ac:dyDescent="0.25">
      <c r="A87" s="54"/>
      <c r="B87" s="134" t="s">
        <v>37</v>
      </c>
      <c r="C87" s="135"/>
      <c r="D87" s="135"/>
      <c r="E87" s="135"/>
      <c r="F87" s="136"/>
      <c r="G87" s="137">
        <f>G79+G80+G81+G82+G83+G84+G85</f>
        <v>8004555</v>
      </c>
    </row>
    <row r="88" spans="1:7" ht="12" customHeight="1" x14ac:dyDescent="0.25">
      <c r="A88" s="2"/>
      <c r="B88" s="131"/>
      <c r="C88" s="131"/>
      <c r="D88" s="131"/>
      <c r="E88" s="131"/>
      <c r="F88" s="132"/>
      <c r="G88" s="132"/>
    </row>
    <row r="89" spans="1:7" ht="12" customHeight="1" x14ac:dyDescent="0.25">
      <c r="A89" s="54"/>
      <c r="B89" s="57" t="s">
        <v>38</v>
      </c>
      <c r="C89" s="58"/>
      <c r="D89" s="58"/>
      <c r="E89" s="58"/>
      <c r="F89" s="58"/>
      <c r="G89" s="59">
        <f>G32+G37+G47+G75+G87</f>
        <v>37629186.756999999</v>
      </c>
    </row>
    <row r="90" spans="1:7" ht="12" customHeight="1" x14ac:dyDescent="0.25">
      <c r="A90" s="54"/>
      <c r="B90" s="60" t="s">
        <v>39</v>
      </c>
      <c r="C90" s="42"/>
      <c r="D90" s="42"/>
      <c r="E90" s="42"/>
      <c r="F90" s="42"/>
      <c r="G90" s="61">
        <f>G89*0.05</f>
        <v>1881459.33785</v>
      </c>
    </row>
    <row r="91" spans="1:7" ht="12" customHeight="1" x14ac:dyDescent="0.25">
      <c r="A91" s="54"/>
      <c r="B91" s="62" t="s">
        <v>40</v>
      </c>
      <c r="C91" s="41"/>
      <c r="D91" s="41"/>
      <c r="E91" s="41"/>
      <c r="F91" s="41"/>
      <c r="G91" s="63">
        <f>G90+G89</f>
        <v>39510646.094849996</v>
      </c>
    </row>
    <row r="92" spans="1:7" ht="12" customHeight="1" x14ac:dyDescent="0.25">
      <c r="A92" s="54"/>
      <c r="B92" s="60" t="s">
        <v>41</v>
      </c>
      <c r="C92" s="42"/>
      <c r="D92" s="42"/>
      <c r="E92" s="42"/>
      <c r="F92" s="42"/>
      <c r="G92" s="61">
        <f>G12</f>
        <v>57750000</v>
      </c>
    </row>
    <row r="93" spans="1:7" ht="12" customHeight="1" x14ac:dyDescent="0.25">
      <c r="A93" s="54"/>
      <c r="B93" s="64" t="s">
        <v>42</v>
      </c>
      <c r="C93" s="65"/>
      <c r="D93" s="65"/>
      <c r="E93" s="65"/>
      <c r="F93" s="65"/>
      <c r="G93" s="63">
        <f>G92-G91</f>
        <v>18239353.905150004</v>
      </c>
    </row>
    <row r="94" spans="1:7" ht="12" customHeight="1" x14ac:dyDescent="0.25">
      <c r="A94" s="54"/>
      <c r="B94" s="55" t="s">
        <v>43</v>
      </c>
      <c r="C94" s="56"/>
      <c r="D94" s="56"/>
      <c r="E94" s="56"/>
      <c r="F94" s="56"/>
      <c r="G94" s="51"/>
    </row>
    <row r="95" spans="1:7" ht="12.75" customHeight="1" thickBot="1" x14ac:dyDescent="0.3">
      <c r="A95" s="54"/>
      <c r="B95" s="66"/>
      <c r="C95" s="56"/>
      <c r="D95" s="56"/>
      <c r="E95" s="56"/>
      <c r="F95" s="56"/>
      <c r="G95" s="51"/>
    </row>
    <row r="96" spans="1:7" ht="12" customHeight="1" x14ac:dyDescent="0.25">
      <c r="A96" s="54"/>
      <c r="B96" s="78" t="s">
        <v>44</v>
      </c>
      <c r="C96" s="79"/>
      <c r="D96" s="79"/>
      <c r="E96" s="79"/>
      <c r="F96" s="80"/>
      <c r="G96" s="51"/>
    </row>
    <row r="97" spans="1:7" ht="12" customHeight="1" x14ac:dyDescent="0.25">
      <c r="A97" s="54"/>
      <c r="B97" s="81" t="s">
        <v>45</v>
      </c>
      <c r="C97" s="53"/>
      <c r="D97" s="53"/>
      <c r="E97" s="53"/>
      <c r="F97" s="82"/>
      <c r="G97" s="51"/>
    </row>
    <row r="98" spans="1:7" ht="12" customHeight="1" x14ac:dyDescent="0.25">
      <c r="A98" s="54"/>
      <c r="B98" s="81" t="s">
        <v>46</v>
      </c>
      <c r="C98" s="53"/>
      <c r="D98" s="53"/>
      <c r="E98" s="53"/>
      <c r="F98" s="82"/>
      <c r="G98" s="51"/>
    </row>
    <row r="99" spans="1:7" ht="12" customHeight="1" x14ac:dyDescent="0.25">
      <c r="A99" s="54"/>
      <c r="B99" s="81" t="s">
        <v>47</v>
      </c>
      <c r="C99" s="53"/>
      <c r="D99" s="53"/>
      <c r="E99" s="53"/>
      <c r="F99" s="82"/>
      <c r="G99" s="51"/>
    </row>
    <row r="100" spans="1:7" ht="12" customHeight="1" x14ac:dyDescent="0.25">
      <c r="A100" s="54"/>
      <c r="B100" s="81" t="s">
        <v>48</v>
      </c>
      <c r="C100" s="53"/>
      <c r="D100" s="53"/>
      <c r="E100" s="53"/>
      <c r="F100" s="82"/>
      <c r="G100" s="51"/>
    </row>
    <row r="101" spans="1:7" ht="12" customHeight="1" x14ac:dyDescent="0.25">
      <c r="A101" s="54"/>
      <c r="B101" s="81" t="s">
        <v>49</v>
      </c>
      <c r="C101" s="53"/>
      <c r="D101" s="53"/>
      <c r="E101" s="53"/>
      <c r="F101" s="82"/>
      <c r="G101" s="51"/>
    </row>
    <row r="102" spans="1:7" ht="12.75" customHeight="1" thickBot="1" x14ac:dyDescent="0.3">
      <c r="A102" s="54"/>
      <c r="B102" s="83" t="s">
        <v>50</v>
      </c>
      <c r="C102" s="84"/>
      <c r="D102" s="84"/>
      <c r="E102" s="84"/>
      <c r="F102" s="85"/>
      <c r="G102" s="51"/>
    </row>
    <row r="103" spans="1:7" ht="12.75" customHeight="1" x14ac:dyDescent="0.25">
      <c r="A103" s="54"/>
      <c r="B103" s="76"/>
      <c r="C103" s="53"/>
      <c r="D103" s="53"/>
      <c r="E103" s="53"/>
      <c r="F103" s="53"/>
      <c r="G103" s="51"/>
    </row>
    <row r="104" spans="1:7" ht="15" customHeight="1" thickBot="1" x14ac:dyDescent="0.3">
      <c r="A104" s="54"/>
      <c r="B104" s="177" t="s">
        <v>51</v>
      </c>
      <c r="C104" s="178"/>
      <c r="D104" s="75"/>
      <c r="E104" s="44"/>
      <c r="F104" s="44"/>
      <c r="G104" s="51"/>
    </row>
    <row r="105" spans="1:7" ht="12" customHeight="1" x14ac:dyDescent="0.25">
      <c r="A105" s="54"/>
      <c r="B105" s="68" t="s">
        <v>36</v>
      </c>
      <c r="C105" s="45" t="s">
        <v>52</v>
      </c>
      <c r="D105" s="69" t="s">
        <v>53</v>
      </c>
      <c r="E105" s="44"/>
      <c r="F105" s="44"/>
      <c r="G105" s="51"/>
    </row>
    <row r="106" spans="1:7" ht="12" customHeight="1" x14ac:dyDescent="0.25">
      <c r="A106" s="54"/>
      <c r="B106" s="70" t="s">
        <v>54</v>
      </c>
      <c r="C106" s="46">
        <f>G32</f>
        <v>18729600</v>
      </c>
      <c r="D106" s="71">
        <f>(C106/C112)</f>
        <v>0.47403932487050127</v>
      </c>
      <c r="E106" s="44"/>
      <c r="F106" s="44"/>
      <c r="G106" s="51"/>
    </row>
    <row r="107" spans="1:7" ht="12" customHeight="1" x14ac:dyDescent="0.25">
      <c r="A107" s="54"/>
      <c r="B107" s="70" t="s">
        <v>55</v>
      </c>
      <c r="C107" s="47">
        <v>0</v>
      </c>
      <c r="D107" s="71">
        <v>0</v>
      </c>
      <c r="E107" s="44"/>
      <c r="F107" s="44"/>
      <c r="G107" s="51"/>
    </row>
    <row r="108" spans="1:7" ht="12" customHeight="1" x14ac:dyDescent="0.25">
      <c r="A108" s="54"/>
      <c r="B108" s="70" t="s">
        <v>56</v>
      </c>
      <c r="C108" s="46">
        <f>G47</f>
        <v>999300</v>
      </c>
      <c r="D108" s="71">
        <f>(C108/C112)</f>
        <v>2.5291917464499613E-2</v>
      </c>
      <c r="E108" s="44"/>
      <c r="F108" s="44"/>
      <c r="G108" s="51"/>
    </row>
    <row r="109" spans="1:7" ht="12" customHeight="1" x14ac:dyDescent="0.25">
      <c r="A109" s="54"/>
      <c r="B109" s="70" t="s">
        <v>29</v>
      </c>
      <c r="C109" s="46">
        <f>G75</f>
        <v>9895731.7570000011</v>
      </c>
      <c r="D109" s="71">
        <f>(C109/C112)</f>
        <v>0.25045735099456795</v>
      </c>
      <c r="E109" s="44"/>
      <c r="F109" s="44"/>
      <c r="G109" s="51"/>
    </row>
    <row r="110" spans="1:7" ht="12" customHeight="1" x14ac:dyDescent="0.25">
      <c r="A110" s="54"/>
      <c r="B110" s="70" t="s">
        <v>57</v>
      </c>
      <c r="C110" s="48">
        <f>G87</f>
        <v>8004555</v>
      </c>
      <c r="D110" s="71">
        <f>(C110/C112)</f>
        <v>0.20259235905138365</v>
      </c>
      <c r="E110" s="50"/>
      <c r="F110" s="50"/>
      <c r="G110" s="51"/>
    </row>
    <row r="111" spans="1:7" ht="12" customHeight="1" x14ac:dyDescent="0.25">
      <c r="A111" s="54"/>
      <c r="B111" s="70" t="s">
        <v>58</v>
      </c>
      <c r="C111" s="48">
        <f>G90</f>
        <v>1881459.33785</v>
      </c>
      <c r="D111" s="71">
        <f>(C111/C112)</f>
        <v>4.7619047619047623E-2</v>
      </c>
      <c r="E111" s="50"/>
      <c r="F111" s="50"/>
      <c r="G111" s="51"/>
    </row>
    <row r="112" spans="1:7" ht="12.75" customHeight="1" thickBot="1" x14ac:dyDescent="0.3">
      <c r="A112" s="54"/>
      <c r="B112" s="72" t="s">
        <v>59</v>
      </c>
      <c r="C112" s="73">
        <f>SUM(C106:C111)</f>
        <v>39510646.094849996</v>
      </c>
      <c r="D112" s="74">
        <f>SUM(D106:D111)</f>
        <v>1</v>
      </c>
      <c r="E112" s="50"/>
      <c r="F112" s="50"/>
      <c r="G112" s="51"/>
    </row>
    <row r="113" spans="1:7" ht="12" customHeight="1" x14ac:dyDescent="0.25">
      <c r="A113" s="54"/>
      <c r="B113" s="66"/>
      <c r="C113" s="56"/>
      <c r="D113" s="56"/>
      <c r="E113" s="56"/>
      <c r="F113" s="56"/>
      <c r="G113" s="51"/>
    </row>
    <row r="114" spans="1:7" ht="12.75" customHeight="1" x14ac:dyDescent="0.25">
      <c r="A114" s="54"/>
      <c r="B114" s="67"/>
      <c r="C114" s="56"/>
      <c r="D114" s="56"/>
      <c r="E114" s="56"/>
      <c r="F114" s="56"/>
      <c r="G114" s="51"/>
    </row>
    <row r="115" spans="1:7" ht="12" customHeight="1" thickBot="1" x14ac:dyDescent="0.3">
      <c r="A115" s="43"/>
      <c r="B115" s="174" t="s">
        <v>143</v>
      </c>
      <c r="C115" s="175"/>
      <c r="D115" s="175"/>
      <c r="E115" s="176"/>
      <c r="F115" s="49"/>
      <c r="G115" s="51"/>
    </row>
    <row r="116" spans="1:7" ht="12" customHeight="1" x14ac:dyDescent="0.25">
      <c r="A116" s="54"/>
      <c r="B116" s="87" t="s">
        <v>139</v>
      </c>
      <c r="C116" s="96">
        <v>130000</v>
      </c>
      <c r="D116" s="96">
        <f>G9</f>
        <v>150000</v>
      </c>
      <c r="E116" s="96">
        <v>170000</v>
      </c>
      <c r="F116" s="86"/>
      <c r="G116" s="52"/>
    </row>
    <row r="117" spans="1:7" ht="12.75" customHeight="1" thickBot="1" x14ac:dyDescent="0.3">
      <c r="A117" s="54"/>
      <c r="B117" s="72" t="s">
        <v>140</v>
      </c>
      <c r="C117" s="73">
        <f>(G91/C116)</f>
        <v>303.92804688346149</v>
      </c>
      <c r="D117" s="73">
        <f>(G91/D116)</f>
        <v>263.40430729899998</v>
      </c>
      <c r="E117" s="88">
        <f>(G91/E116)</f>
        <v>232.41556526382351</v>
      </c>
      <c r="F117" s="86"/>
      <c r="G117" s="52"/>
    </row>
    <row r="118" spans="1:7" ht="15.6" customHeight="1" x14ac:dyDescent="0.25">
      <c r="A118" s="54"/>
      <c r="B118" s="77" t="s">
        <v>60</v>
      </c>
      <c r="C118" s="53"/>
      <c r="D118" s="53"/>
      <c r="E118" s="53"/>
      <c r="F118" s="53"/>
      <c r="G118" s="53"/>
    </row>
  </sheetData>
  <mergeCells count="9">
    <mergeCell ref="E9:F9"/>
    <mergeCell ref="E14:F14"/>
    <mergeCell ref="E15:F15"/>
    <mergeCell ref="B17:G17"/>
    <mergeCell ref="B115:E115"/>
    <mergeCell ref="B104:C10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INVERNADERO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2022-06-17T14:05:41Z</dcterms:modified>
</cp:coreProperties>
</file>