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San Antonio/"/>
    </mc:Choice>
  </mc:AlternateContent>
  <xr:revisionPtr revIDLastSave="2" documentId="11_0BD513E33F8074862C1A54BDF5FE784476F0C99E" xr6:coauthVersionLast="47" xr6:coauthVersionMax="47" xr10:uidLastSave="{77D9CC6E-F65A-4EC0-8039-0FB66F4E80BB}"/>
  <bookViews>
    <workbookView xWindow="-120" yWindow="-120" windowWidth="20730" windowHeight="11040" xr2:uid="{00000000-000D-0000-FFFF-FFFF00000000}"/>
  </bookViews>
  <sheets>
    <sheet name="Tomate en Invernadero" sheetId="1" r:id="rId1"/>
    <sheet name="A juni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7" i="2" l="1"/>
  <c r="G86" i="2"/>
  <c r="G85" i="2"/>
  <c r="G84" i="2"/>
  <c r="G88" i="2" s="1"/>
  <c r="G79" i="2"/>
  <c r="G78" i="2"/>
  <c r="G77" i="2"/>
  <c r="G76" i="2"/>
  <c r="G75" i="2"/>
  <c r="G74" i="2"/>
  <c r="G73" i="2"/>
  <c r="G71" i="2"/>
  <c r="G69" i="2"/>
  <c r="G68" i="2"/>
  <c r="G67" i="2"/>
  <c r="G66" i="2"/>
  <c r="G65" i="2"/>
  <c r="G64" i="2"/>
  <c r="G62" i="2"/>
  <c r="G61" i="2"/>
  <c r="G60" i="2"/>
  <c r="G59" i="2"/>
  <c r="G58" i="2"/>
  <c r="G56" i="2"/>
  <c r="G55" i="2"/>
  <c r="G54" i="2"/>
  <c r="G53" i="2"/>
  <c r="G48" i="2"/>
  <c r="G47" i="2"/>
  <c r="G46" i="2"/>
  <c r="G45" i="2"/>
  <c r="G43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12" i="2"/>
  <c r="G93" i="2" s="1"/>
  <c r="G80" i="2" l="1"/>
  <c r="G90" i="2" s="1"/>
  <c r="G36" i="2"/>
  <c r="C107" i="2" s="1"/>
  <c r="G49" i="2"/>
  <c r="C109" i="2" s="1"/>
  <c r="C111" i="2"/>
  <c r="G70" i="1"/>
  <c r="G83" i="1"/>
  <c r="G74" i="1"/>
  <c r="G75" i="1"/>
  <c r="G76" i="1"/>
  <c r="G77" i="1"/>
  <c r="G78" i="1"/>
  <c r="G79" i="1"/>
  <c r="G73" i="1"/>
  <c r="G55" i="1"/>
  <c r="G56" i="1"/>
  <c r="G57" i="1"/>
  <c r="G58" i="1"/>
  <c r="G59" i="1"/>
  <c r="C110" i="2" l="1"/>
  <c r="G91" i="2"/>
  <c r="G92" i="2" s="1"/>
  <c r="G94" i="2" s="1"/>
  <c r="G80" i="1"/>
  <c r="G60" i="1"/>
  <c r="G84" i="1"/>
  <c r="G85" i="1"/>
  <c r="G86" i="1"/>
  <c r="G61" i="1"/>
  <c r="G62" i="1"/>
  <c r="G63" i="1"/>
  <c r="G64" i="1"/>
  <c r="G65" i="1"/>
  <c r="G50" i="1"/>
  <c r="G49" i="1"/>
  <c r="C112" i="2" l="1"/>
  <c r="C113" i="2" s="1"/>
  <c r="G87" i="1"/>
  <c r="G48" i="1"/>
  <c r="E119" i="2" l="1"/>
  <c r="D119" i="2"/>
  <c r="C119" i="2"/>
  <c r="D111" i="2"/>
  <c r="D109" i="2"/>
  <c r="D107" i="2"/>
  <c r="D110" i="2"/>
  <c r="D112" i="2"/>
  <c r="C110" i="1"/>
  <c r="G39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D113" i="2" l="1"/>
  <c r="G36" i="1"/>
  <c r="G67" i="1"/>
  <c r="G66" i="1"/>
  <c r="G68" i="1" s="1"/>
  <c r="G52" i="1"/>
  <c r="G53" i="1" s="1"/>
  <c r="G44" i="1"/>
  <c r="G43" i="1"/>
  <c r="G42" i="1"/>
  <c r="G41" i="1"/>
  <c r="G12" i="1"/>
  <c r="G45" i="1" l="1"/>
  <c r="C109" i="1"/>
  <c r="C106" i="1"/>
  <c r="G89" i="1"/>
  <c r="G92" i="1"/>
  <c r="C108" i="1"/>
  <c r="G90" i="1" l="1"/>
  <c r="C111" i="1" s="1"/>
  <c r="C112" i="1" s="1"/>
  <c r="C118" i="1" l="1"/>
  <c r="D118" i="1"/>
  <c r="E118" i="1"/>
  <c r="D109" i="1"/>
  <c r="D106" i="1"/>
  <c r="D110" i="1"/>
  <c r="D108" i="1"/>
  <c r="D111" i="1"/>
  <c r="G91" i="1"/>
  <c r="G93" i="1" s="1"/>
  <c r="D112" i="1" l="1"/>
</calcChain>
</file>

<file path=xl/sharedStrings.xml><?xml version="1.0" encoding="utf-8"?>
<sst xmlns="http://schemas.openxmlformats.org/spreadsheetml/2006/main" count="487" uniqueCount="176">
  <si>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</si>
  <si>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</si>
  <si>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</si>
  <si>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</si>
  <si>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</si>
  <si>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</si>
  <si>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</si>
  <si>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</si>
  <si>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</si>
  <si>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</si>
  <si>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</si>
  <si>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</si>
  <si>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</si>
  <si>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</si>
  <si>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</si>
  <si>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</si>
  <si>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</si>
  <si>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</si>
  <si>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</si>
  <si>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</si>
  <si>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</si>
  <si>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</si>
  <si>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</si>
  <si>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Animal</t>
  </si>
  <si>
    <t>JM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</si>
  <si>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</si>
  <si>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</si>
  <si>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</si>
  <si>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</si>
  <si>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</si>
  <si>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</si>
  <si>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</si>
  <si>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</si>
  <si>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Lt.</t>
  </si>
  <si>
    <t>INSECTICIDAS</t>
  </si>
  <si>
    <t>Subtotal Insumos</t>
  </si>
  <si>
    <t>OTROS</t>
  </si>
  <si>
    <t>Item</t>
  </si>
  <si>
    <t>Subtotal Otros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</si>
  <si>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</si>
  <si>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</si>
  <si>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</si>
  <si>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</si>
  <si>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</si>
  <si>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</si>
  <si>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</si>
  <si>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</si>
  <si>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</si>
  <si>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</si>
  <si>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</si>
  <si>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</si>
  <si>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</si>
  <si>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</si>
  <si>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</si>
  <si>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</si>
  <si>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</si>
  <si>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</si>
  <si>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María Italia</t>
  </si>
  <si>
    <t>Valparaiso</t>
  </si>
  <si>
    <t>San Antonio</t>
  </si>
  <si>
    <t>Tomate en Invernadero (210 M2)</t>
  </si>
  <si>
    <t xml:space="preserve">Consumo </t>
  </si>
  <si>
    <t>Fertiriegos</t>
  </si>
  <si>
    <t>Trasplante</t>
  </si>
  <si>
    <t>Acarreo insumos</t>
  </si>
  <si>
    <t>Riego</t>
  </si>
  <si>
    <t>Poda</t>
  </si>
  <si>
    <t>Amarra</t>
  </si>
  <si>
    <t>Aplicación de Fitosanitarios</t>
  </si>
  <si>
    <t>Construccion de mesas</t>
  </si>
  <si>
    <t>Ventilacion de naves (Cortinas)</t>
  </si>
  <si>
    <t>Mantencion de Invernadero</t>
  </si>
  <si>
    <t>Control de Malezas manual</t>
  </si>
  <si>
    <t>Instalacion de cintas</t>
  </si>
  <si>
    <t>Aplicar Guano a las camas</t>
  </si>
  <si>
    <t>Hormonal p/ cuaja racimos</t>
  </si>
  <si>
    <t>Cosecha escalonada</t>
  </si>
  <si>
    <t>Jun/Dic</t>
  </si>
  <si>
    <t>Junio</t>
  </si>
  <si>
    <t>Ag/Nov</t>
  </si>
  <si>
    <t>Jun/Julio</t>
  </si>
  <si>
    <t>Agost/Diciembre</t>
  </si>
  <si>
    <t>Agosto /Nov.</t>
  </si>
  <si>
    <t>Agosto /Septiembre</t>
  </si>
  <si>
    <t>SUB TOTAL MANO OBRA</t>
  </si>
  <si>
    <t>LABORES CON ANIMAL</t>
  </si>
  <si>
    <t>Rotavator</t>
  </si>
  <si>
    <t>Rastraje con Motocultivador</t>
  </si>
  <si>
    <t>Plantin Tomate</t>
  </si>
  <si>
    <t>UNIDAD</t>
  </si>
  <si>
    <t>Applaud</t>
  </si>
  <si>
    <t>Zero 5 EC</t>
  </si>
  <si>
    <t>Neres 50% SP</t>
  </si>
  <si>
    <t>Karate Zeon</t>
  </si>
  <si>
    <t>Evisec 50 SP</t>
  </si>
  <si>
    <t>Actara 25 WG</t>
  </si>
  <si>
    <t>Guano</t>
  </si>
  <si>
    <t>Nitrato Potasio</t>
  </si>
  <si>
    <t>Acido Fosforico</t>
  </si>
  <si>
    <t>Ultrasol Multiproposito</t>
  </si>
  <si>
    <t>m3</t>
  </si>
  <si>
    <t>KG</t>
  </si>
  <si>
    <t>LT</t>
  </si>
  <si>
    <t>Gramos</t>
  </si>
  <si>
    <t>Agosto/Nov</t>
  </si>
  <si>
    <t>Ag/Nov.</t>
  </si>
  <si>
    <t>Jul/Dic</t>
  </si>
  <si>
    <t>Jun/Nov</t>
  </si>
  <si>
    <t>Mulch</t>
  </si>
  <si>
    <t>Strepto Plus ( Bactericida)</t>
  </si>
  <si>
    <t>Vertimec (Acaricida Insecticda)</t>
  </si>
  <si>
    <t>Sunfire 240 SC</t>
  </si>
  <si>
    <t>Lt</t>
  </si>
  <si>
    <t>Oct/Nov</t>
  </si>
  <si>
    <t>Nitrato Calcio</t>
  </si>
  <si>
    <t>Nitrato Amonio</t>
  </si>
  <si>
    <t>FUNGICIDAS</t>
  </si>
  <si>
    <t>Manzate</t>
  </si>
  <si>
    <t>Ridomil GOLD MZ 68 WP</t>
  </si>
  <si>
    <t>Cercobin M</t>
  </si>
  <si>
    <t>Bellis</t>
  </si>
  <si>
    <t>Phyton (Fungicida Bactericida)</t>
  </si>
  <si>
    <t>Mayo/Agosto</t>
  </si>
  <si>
    <t xml:space="preserve">Invernadero Estandar </t>
  </si>
  <si>
    <t>7 x 30 mts.= 210 m2</t>
  </si>
  <si>
    <t>Mt</t>
  </si>
  <si>
    <t>Enero</t>
  </si>
  <si>
    <t>M/L</t>
  </si>
  <si>
    <t>Cinta de Riego</t>
  </si>
  <si>
    <t>Polietileno Techo c /U.V-.0,15</t>
  </si>
  <si>
    <t>Balazo 90 sp</t>
  </si>
  <si>
    <t>Kg</t>
  </si>
  <si>
    <t>Febrero/Marzo</t>
  </si>
  <si>
    <t>Febrero /Marzo</t>
  </si>
  <si>
    <t>Diciembre/enero</t>
  </si>
  <si>
    <t>Enero/ Julio</t>
  </si>
  <si>
    <t>Feb/Ag</t>
  </si>
  <si>
    <t>FeB/Ag</t>
  </si>
  <si>
    <t>Feb/Jun</t>
  </si>
  <si>
    <t>Marzo/Mayo</t>
  </si>
  <si>
    <t>Enero/Agosto</t>
  </si>
  <si>
    <t>Enero/agosto</t>
  </si>
  <si>
    <t>Abril/Mayo</t>
  </si>
  <si>
    <t xml:space="preserve"> de a precios en lugar de venta de insumos</t>
  </si>
  <si>
    <t xml:space="preserve"> precios en lugar de venta de la produccion</t>
  </si>
  <si>
    <t>RENDIMIENTO KG/MT2</t>
  </si>
  <si>
    <t>Costo Unitario KG/</t>
  </si>
  <si>
    <t>Abril/Junio</t>
  </si>
  <si>
    <t>Envases (Toritos 18Kg.)</t>
  </si>
  <si>
    <t>UN</t>
  </si>
  <si>
    <t>Mayo/Jul</t>
  </si>
  <si>
    <t>MADERAS P/Construccion</t>
  </si>
  <si>
    <t xml:space="preserve">Maderas Polines </t>
  </si>
  <si>
    <t>UN.</t>
  </si>
  <si>
    <t>Diciembre</t>
  </si>
  <si>
    <t>Fitosanitarios con Pulverizadora con motor</t>
  </si>
  <si>
    <t>PRECIO ESPERADO ($ /  Kg.)</t>
  </si>
  <si>
    <t xml:space="preserve">  ( $ / 210 mt2)</t>
  </si>
  <si>
    <t>ESCENARIOS COSTO UNITARIO  ($/ 210  M2</t>
  </si>
  <si>
    <t>PESIMISTA</t>
  </si>
  <si>
    <t>NORMAL</t>
  </si>
  <si>
    <t>OPTIMISTA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</si>
  <si>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</si>
  <si>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</si>
  <si>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Según necesidad</t>
  </si>
  <si>
    <t>Total Costos Directos</t>
  </si>
  <si>
    <t>Imprevistos (5%)</t>
  </si>
  <si>
    <t>Total de Costos</t>
  </si>
  <si>
    <t>Resultado Económico</t>
  </si>
  <si>
    <t>Ingresos Esperados</t>
  </si>
  <si>
    <t>OTROS COSTOS</t>
  </si>
  <si>
    <t xml:space="preserve">Rendimiento Esperado </t>
  </si>
  <si>
    <t>RUBRO</t>
  </si>
  <si>
    <t>JORNADAS ANIMAL</t>
  </si>
  <si>
    <t>MAQUINARIA</t>
  </si>
  <si>
    <t>COSTOS DIRECTOS DE PRODUCCIÓN POR 210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</si>
</sst>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 * #,##0.00_ ;_ * \-#,##0.00_ ;_ * &quot;-&quot;_ ;_ @_ "/>
    <numFmt numFmtId="168" formatCode="0.000"/>
    <numFmt numFmtId="169" formatCode="&quot; &quot;* #,##0&quot; &quot;;&quot;-&quot;* #,##0&quot; &quot;;&quot; &quot;* &quot;-&quot;??&quot; &quot;"/>
  </numFmts>
  <fonts count="2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11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11"/>
      <color indexed="8"/>
      <name val="Arial Narrow"/>
      <family val="2"/>
    </font>
    <font>
      <b/>
      <sz val="7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11"/>
      <color theme="0"/>
      <name val="Arial Narrow"/>
      <family val="2"/>
    </font>
    <font>
      <b/>
      <sz val="9"/>
      <color indexed="9"/>
      <name val="Calibri"/>
      <family val="2"/>
    </font>
    <font>
      <b/>
      <sz val="9"/>
      <color rgb="FFFFFFFF"/>
      <name val="Calibri"/>
      <family val="2"/>
    </font>
    <font>
      <sz val="9"/>
      <color indexed="9"/>
      <name val="Calibri"/>
      <family val="2"/>
    </font>
    <font>
      <sz val="9"/>
      <color rgb="FFFFFFFF"/>
      <name val="Arial Narrow"/>
      <family val="2"/>
    </font>
    <font>
      <b/>
      <sz val="7"/>
      <color indexed="9"/>
      <name val="Calibri"/>
      <family val="2"/>
    </font>
    <font>
      <sz val="8"/>
      <color theme="1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4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4CB3B0"/>
        <bgColor auto="1"/>
      </patternFill>
    </fill>
    <fill>
      <patternFill patternType="solid">
        <fgColor indexed="16"/>
        <bgColor auto="1"/>
      </patternFill>
    </fill>
  </fills>
  <borders count="8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11"/>
      </bottom>
      <diagonal/>
    </border>
    <border>
      <left/>
      <right style="thin">
        <color indexed="64"/>
      </right>
      <top style="thin">
        <color indexed="11"/>
      </top>
      <bottom style="thin">
        <color indexed="11"/>
      </bottom>
      <diagonal/>
    </border>
    <border>
      <left/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299">
    <xf numFmtId="0" fontId="0" fillId="0" borderId="0" xfId="0" applyFont="1" applyAlignment="1"/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/>
    <xf numFmtId="49" fontId="1" fillId="2" borderId="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/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wrapText="1"/>
    </xf>
    <xf numFmtId="3" fontId="1" fillId="2" borderId="47" xfId="0" applyNumberFormat="1" applyFont="1" applyFill="1" applyBorder="1" applyAlignment="1">
      <alignment horizontal="right" wrapText="1"/>
    </xf>
    <xf numFmtId="49" fontId="1" fillId="2" borderId="47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center" wrapText="1"/>
    </xf>
    <xf numFmtId="0" fontId="1" fillId="2" borderId="47" xfId="0" applyNumberFormat="1" applyFont="1" applyFill="1" applyBorder="1" applyAlignment="1">
      <alignment horizontal="center" wrapText="1"/>
    </xf>
    <xf numFmtId="0" fontId="1" fillId="2" borderId="47" xfId="0" applyFont="1" applyFill="1" applyBorder="1" applyAlignment="1">
      <alignment horizontal="center"/>
    </xf>
    <xf numFmtId="3" fontId="1" fillId="2" borderId="47" xfId="0" applyNumberFormat="1" applyFont="1" applyFill="1" applyBorder="1" applyAlignment="1"/>
    <xf numFmtId="49" fontId="1" fillId="9" borderId="19" xfId="0" applyNumberFormat="1" applyFont="1" applyFill="1" applyBorder="1" applyAlignment="1"/>
    <xf numFmtId="49" fontId="1" fillId="9" borderId="47" xfId="0" applyNumberFormat="1" applyFont="1" applyFill="1" applyBorder="1" applyAlignment="1"/>
    <xf numFmtId="0" fontId="1" fillId="2" borderId="6" xfId="0" applyNumberFormat="1" applyFont="1" applyFill="1" applyBorder="1" applyAlignment="1">
      <alignment horizontal="center"/>
    </xf>
    <xf numFmtId="0" fontId="1" fillId="2" borderId="19" xfId="0" applyNumberFormat="1" applyFont="1" applyFill="1" applyBorder="1" applyAlignment="1">
      <alignment horizontal="center"/>
    </xf>
    <xf numFmtId="49" fontId="1" fillId="9" borderId="6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center"/>
    </xf>
    <xf numFmtId="3" fontId="1" fillId="2" borderId="54" xfId="0" applyNumberFormat="1" applyFont="1" applyFill="1" applyBorder="1" applyAlignment="1"/>
    <xf numFmtId="49" fontId="1" fillId="2" borderId="54" xfId="0" applyNumberFormat="1" applyFont="1" applyFill="1" applyBorder="1" applyAlignment="1">
      <alignment horizontal="center" wrapText="1"/>
    </xf>
    <xf numFmtId="49" fontId="1" fillId="2" borderId="55" xfId="0" applyNumberFormat="1" applyFont="1" applyFill="1" applyBorder="1" applyAlignment="1">
      <alignment horizontal="center"/>
    </xf>
    <xf numFmtId="49" fontId="1" fillId="2" borderId="55" xfId="0" applyNumberFormat="1" applyFont="1" applyFill="1" applyBorder="1" applyAlignment="1">
      <alignment horizontal="center" wrapText="1"/>
    </xf>
    <xf numFmtId="0" fontId="5" fillId="3" borderId="48" xfId="0" applyFont="1" applyFill="1" applyBorder="1" applyAlignment="1">
      <alignment horizontal="center" vertical="center"/>
    </xf>
    <xf numFmtId="49" fontId="1" fillId="2" borderId="52" xfId="0" applyNumberFormat="1" applyFont="1" applyFill="1" applyBorder="1" applyAlignment="1">
      <alignment horizontal="center"/>
    </xf>
    <xf numFmtId="49" fontId="1" fillId="2" borderId="52" xfId="0" applyNumberFormat="1" applyFont="1" applyFill="1" applyBorder="1" applyAlignment="1">
      <alignment horizontal="center" wrapText="1"/>
    </xf>
    <xf numFmtId="4" fontId="1" fillId="2" borderId="52" xfId="0" applyNumberFormat="1" applyFont="1" applyFill="1" applyBorder="1" applyAlignment="1"/>
    <xf numFmtId="4" fontId="1" fillId="2" borderId="55" xfId="0" applyNumberFormat="1" applyFont="1" applyFill="1" applyBorder="1" applyAlignment="1"/>
    <xf numFmtId="0" fontId="1" fillId="2" borderId="56" xfId="0" applyFont="1" applyFill="1" applyBorder="1" applyAlignment="1">
      <alignment horizontal="center"/>
    </xf>
    <xf numFmtId="49" fontId="1" fillId="2" borderId="56" xfId="0" applyNumberFormat="1" applyFont="1" applyFill="1" applyBorder="1" applyAlignment="1">
      <alignment horizontal="center"/>
    </xf>
    <xf numFmtId="41" fontId="1" fillId="2" borderId="6" xfId="1" applyFont="1" applyFill="1" applyBorder="1" applyAlignment="1">
      <alignment horizontal="center"/>
    </xf>
    <xf numFmtId="41" fontId="1" fillId="2" borderId="6" xfId="1" applyFont="1" applyFill="1" applyBorder="1" applyAlignment="1"/>
    <xf numFmtId="41" fontId="1" fillId="2" borderId="47" xfId="1" applyFont="1" applyFill="1" applyBorder="1" applyAlignment="1"/>
    <xf numFmtId="41" fontId="1" fillId="2" borderId="19" xfId="1" applyFont="1" applyFill="1" applyBorder="1" applyAlignment="1"/>
    <xf numFmtId="41" fontId="1" fillId="2" borderId="6" xfId="1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 wrapText="1"/>
    </xf>
    <xf numFmtId="41" fontId="1" fillId="2" borderId="6" xfId="1" applyFont="1" applyFill="1" applyBorder="1" applyAlignment="1">
      <alignment horizontal="center" vertical="center" wrapText="1"/>
    </xf>
    <xf numFmtId="41" fontId="1" fillId="2" borderId="6" xfId="1" applyFont="1" applyFill="1" applyBorder="1" applyAlignment="1">
      <alignment horizontal="right" vertical="center" wrapText="1"/>
    </xf>
    <xf numFmtId="168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41" fontId="1" fillId="2" borderId="54" xfId="1" applyFont="1" applyFill="1" applyBorder="1" applyAlignment="1"/>
    <xf numFmtId="41" fontId="1" fillId="2" borderId="55" xfId="1" applyFont="1" applyFill="1" applyBorder="1" applyAlignment="1"/>
    <xf numFmtId="41" fontId="1" fillId="2" borderId="52" xfId="1" applyFont="1" applyFill="1" applyBorder="1" applyAlignment="1"/>
    <xf numFmtId="0" fontId="5" fillId="3" borderId="57" xfId="0" applyFont="1" applyFill="1" applyBorder="1" applyAlignment="1">
      <alignment vertical="center"/>
    </xf>
    <xf numFmtId="3" fontId="1" fillId="2" borderId="55" xfId="0" applyNumberFormat="1" applyFont="1" applyFill="1" applyBorder="1" applyAlignment="1"/>
    <xf numFmtId="0" fontId="5" fillId="3" borderId="59" xfId="0" applyFont="1" applyFill="1" applyBorder="1" applyAlignment="1">
      <alignment vertical="center"/>
    </xf>
    <xf numFmtId="41" fontId="1" fillId="2" borderId="47" xfId="1" applyFont="1" applyFill="1" applyBorder="1" applyAlignment="1">
      <alignment horizontal="right"/>
    </xf>
    <xf numFmtId="41" fontId="1" fillId="2" borderId="61" xfId="1" applyFont="1" applyFill="1" applyBorder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5" fillId="9" borderId="49" xfId="0" applyNumberFormat="1" applyFont="1" applyFill="1" applyBorder="1" applyAlignment="1">
      <alignment vertical="center"/>
    </xf>
    <xf numFmtId="0" fontId="5" fillId="9" borderId="50" xfId="0" applyFont="1" applyFill="1" applyBorder="1" applyAlignment="1">
      <alignment horizontal="center" vertical="center"/>
    </xf>
    <xf numFmtId="0" fontId="5" fillId="9" borderId="51" xfId="0" applyFont="1" applyFill="1" applyBorder="1" applyAlignment="1">
      <alignment vertical="center"/>
    </xf>
    <xf numFmtId="49" fontId="4" fillId="9" borderId="6" xfId="0" applyNumberFormat="1" applyFont="1" applyFill="1" applyBorder="1" applyAlignment="1"/>
    <xf numFmtId="49" fontId="1" fillId="9" borderId="6" xfId="0" applyNumberFormat="1" applyFont="1" applyFill="1" applyBorder="1" applyAlignment="1">
      <alignment horizontal="center"/>
    </xf>
    <xf numFmtId="0" fontId="1" fillId="9" borderId="6" xfId="0" applyNumberFormat="1" applyFont="1" applyFill="1" applyBorder="1" applyAlignment="1">
      <alignment horizontal="center"/>
    </xf>
    <xf numFmtId="41" fontId="1" fillId="9" borderId="6" xfId="1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41" fontId="1" fillId="9" borderId="6" xfId="1" applyFont="1" applyFill="1" applyBorder="1" applyAlignment="1"/>
    <xf numFmtId="41" fontId="1" fillId="9" borderId="54" xfId="1" applyFont="1" applyFill="1" applyBorder="1" applyAlignment="1">
      <alignment horizontal="right"/>
    </xf>
    <xf numFmtId="41" fontId="1" fillId="9" borderId="61" xfId="1" applyFont="1" applyFill="1" applyBorder="1" applyAlignment="1"/>
    <xf numFmtId="3" fontId="1" fillId="9" borderId="6" xfId="0" applyNumberFormat="1" applyFont="1" applyFill="1" applyBorder="1" applyAlignment="1"/>
    <xf numFmtId="0" fontId="1" fillId="2" borderId="1" xfId="0" applyFont="1" applyFill="1" applyBorder="1" applyAlignment="1"/>
    <xf numFmtId="0" fontId="9" fillId="2" borderId="1" xfId="0" applyFont="1" applyFill="1" applyBorder="1" applyAlignment="1"/>
    <xf numFmtId="0" fontId="9" fillId="0" borderId="0" xfId="0" applyNumberFormat="1" applyFont="1" applyAlignment="1"/>
    <xf numFmtId="0" fontId="9" fillId="0" borderId="0" xfId="0" applyFont="1" applyAlignment="1"/>
    <xf numFmtId="0" fontId="9" fillId="2" borderId="3" xfId="0" applyFont="1" applyFill="1" applyBorder="1" applyAlignment="1"/>
    <xf numFmtId="0" fontId="1" fillId="2" borderId="4" xfId="0" applyFont="1" applyFill="1" applyBorder="1" applyAlignment="1"/>
    <xf numFmtId="49" fontId="11" fillId="2" borderId="6" xfId="0" applyNumberFormat="1" applyFont="1" applyFill="1" applyBorder="1" applyAlignment="1">
      <alignment horizontal="right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/>
    <xf numFmtId="49" fontId="10" fillId="3" borderId="48" xfId="0" applyNumberFormat="1" applyFont="1" applyFill="1" applyBorder="1" applyAlignment="1">
      <alignment horizontal="center" vertical="center"/>
    </xf>
    <xf numFmtId="49" fontId="10" fillId="3" borderId="48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/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3" fontId="2" fillId="2" borderId="60" xfId="0" applyNumberFormat="1" applyFont="1" applyFill="1" applyBorder="1" applyAlignment="1"/>
    <xf numFmtId="0" fontId="9" fillId="0" borderId="22" xfId="0" applyNumberFormat="1" applyFont="1" applyBorder="1" applyAlignment="1"/>
    <xf numFmtId="0" fontId="1" fillId="0" borderId="0" xfId="0" applyNumberFormat="1" applyFont="1" applyAlignment="1"/>
    <xf numFmtId="49" fontId="10" fillId="3" borderId="53" xfId="0" applyNumberFormat="1" applyFont="1" applyFill="1" applyBorder="1" applyAlignment="1">
      <alignment horizontal="center" vertical="center"/>
    </xf>
    <xf numFmtId="49" fontId="10" fillId="3" borderId="53" xfId="0" applyNumberFormat="1" applyFont="1" applyFill="1" applyBorder="1" applyAlignment="1">
      <alignment horizontal="center" vertical="center" wrapText="1"/>
    </xf>
    <xf numFmtId="0" fontId="1" fillId="9" borderId="24" xfId="0" applyFont="1" applyFill="1" applyBorder="1" applyAlignment="1"/>
    <xf numFmtId="0" fontId="9" fillId="9" borderId="0" xfId="0" applyNumberFormat="1" applyFont="1" applyFill="1" applyAlignment="1"/>
    <xf numFmtId="0" fontId="9" fillId="9" borderId="0" xfId="0" applyFont="1" applyFill="1" applyAlignment="1"/>
    <xf numFmtId="0" fontId="1" fillId="0" borderId="52" xfId="0" applyNumberFormat="1" applyFont="1" applyBorder="1" applyAlignment="1">
      <alignment horizontal="center"/>
    </xf>
    <xf numFmtId="167" fontId="1" fillId="0" borderId="52" xfId="1" applyNumberFormat="1" applyFont="1" applyBorder="1" applyAlignment="1"/>
    <xf numFmtId="41" fontId="1" fillId="0" borderId="52" xfId="1" applyFont="1" applyBorder="1" applyAlignment="1"/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3" fontId="2" fillId="2" borderId="58" xfId="0" applyNumberFormat="1" applyFont="1" applyFill="1" applyBorder="1" applyAlignment="1"/>
    <xf numFmtId="0" fontId="14" fillId="2" borderId="22" xfId="0" applyFont="1" applyFill="1" applyBorder="1" applyAlignment="1">
      <alignment vertical="center"/>
    </xf>
    <xf numFmtId="165" fontId="10" fillId="2" borderId="22" xfId="0" applyNumberFormat="1" applyFont="1" applyFill="1" applyBorder="1" applyAlignment="1">
      <alignment vertical="center"/>
    </xf>
    <xf numFmtId="0" fontId="18" fillId="2" borderId="37" xfId="0" applyFont="1" applyFill="1" applyBorder="1" applyAlignment="1"/>
    <xf numFmtId="0" fontId="18" fillId="2" borderId="38" xfId="0" applyFont="1" applyFill="1" applyBorder="1" applyAlignment="1"/>
    <xf numFmtId="0" fontId="18" fillId="2" borderId="22" xfId="0" applyFont="1" applyFill="1" applyBorder="1" applyAlignment="1"/>
    <xf numFmtId="0" fontId="18" fillId="2" borderId="40" xfId="0" applyFont="1" applyFill="1" applyBorder="1" applyAlignment="1"/>
    <xf numFmtId="0" fontId="18" fillId="2" borderId="42" xfId="0" applyFont="1" applyFill="1" applyBorder="1" applyAlignment="1"/>
    <xf numFmtId="0" fontId="18" fillId="2" borderId="43" xfId="0" applyFont="1" applyFill="1" applyBorder="1" applyAlignment="1"/>
    <xf numFmtId="0" fontId="18" fillId="7" borderId="35" xfId="0" applyFont="1" applyFill="1" applyBorder="1" applyAlignment="1"/>
    <xf numFmtId="0" fontId="18" fillId="5" borderId="22" xfId="0" applyFont="1" applyFill="1" applyBorder="1" applyAlignment="1"/>
    <xf numFmtId="49" fontId="16" fillId="6" borderId="23" xfId="0" applyNumberFormat="1" applyFont="1" applyFill="1" applyBorder="1" applyAlignment="1">
      <alignment vertical="center"/>
    </xf>
    <xf numFmtId="49" fontId="18" fillId="6" borderId="27" xfId="0" applyNumberFormat="1" applyFont="1" applyFill="1" applyBorder="1" applyAlignment="1"/>
    <xf numFmtId="3" fontId="16" fillId="2" borderId="6" xfId="0" applyNumberFormat="1" applyFont="1" applyFill="1" applyBorder="1" applyAlignment="1">
      <alignment vertical="center"/>
    </xf>
    <xf numFmtId="9" fontId="18" fillId="2" borderId="29" xfId="0" applyNumberFormat="1" applyFont="1" applyFill="1" applyBorder="1" applyAlignment="1"/>
    <xf numFmtId="0" fontId="16" fillId="2" borderId="6" xfId="0" applyNumberFormat="1" applyFont="1" applyFill="1" applyBorder="1" applyAlignment="1">
      <alignment vertical="center"/>
    </xf>
    <xf numFmtId="166" fontId="16" fillId="2" borderId="6" xfId="0" applyNumberFormat="1" applyFont="1" applyFill="1" applyBorder="1" applyAlignment="1">
      <alignment vertical="center"/>
    </xf>
    <xf numFmtId="0" fontId="14" fillId="5" borderId="22" xfId="0" applyFont="1" applyFill="1" applyBorder="1" applyAlignment="1">
      <alignment vertical="center"/>
    </xf>
    <xf numFmtId="166" fontId="16" fillId="6" borderId="31" xfId="0" applyNumberFormat="1" applyFont="1" applyFill="1" applyBorder="1" applyAlignment="1">
      <alignment vertical="center"/>
    </xf>
    <xf numFmtId="9" fontId="16" fillId="6" borderId="32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49" fontId="19" fillId="7" borderId="22" xfId="0" applyNumberFormat="1" applyFont="1" applyFill="1" applyBorder="1" applyAlignment="1">
      <alignment vertical="center"/>
    </xf>
    <xf numFmtId="0" fontId="14" fillId="7" borderId="22" xfId="0" applyFont="1" applyFill="1" applyBorder="1" applyAlignment="1">
      <alignment vertical="center"/>
    </xf>
    <xf numFmtId="0" fontId="14" fillId="7" borderId="44" xfId="0" applyFont="1" applyFill="1" applyBorder="1" applyAlignment="1">
      <alignment vertical="center"/>
    </xf>
    <xf numFmtId="0" fontId="14" fillId="5" borderId="21" xfId="0" applyFont="1" applyFill="1" applyBorder="1" applyAlignment="1">
      <alignment vertical="center"/>
    </xf>
    <xf numFmtId="3" fontId="16" fillId="8" borderId="46" xfId="0" applyNumberFormat="1" applyFont="1" applyFill="1" applyBorder="1" applyAlignment="1">
      <alignment horizontal="center" vertical="center"/>
    </xf>
    <xf numFmtId="164" fontId="16" fillId="8" borderId="46" xfId="0" applyNumberFormat="1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vertical="center"/>
    </xf>
    <xf numFmtId="165" fontId="11" fillId="2" borderId="22" xfId="0" applyNumberFormat="1" applyFont="1" applyFill="1" applyBorder="1" applyAlignment="1">
      <alignment vertical="center"/>
    </xf>
    <xf numFmtId="3" fontId="16" fillId="9" borderId="55" xfId="0" applyNumberFormat="1" applyFont="1" applyFill="1" applyBorder="1" applyAlignment="1">
      <alignment horizontal="right" vertical="center"/>
    </xf>
    <xf numFmtId="169" fontId="16" fillId="9" borderId="55" xfId="0" applyNumberFormat="1" applyFont="1" applyFill="1" applyBorder="1" applyAlignment="1">
      <alignment horizontal="right" vertical="center"/>
    </xf>
    <xf numFmtId="3" fontId="16" fillId="9" borderId="62" xfId="0" applyNumberFormat="1" applyFont="1" applyFill="1" applyBorder="1" applyAlignment="1">
      <alignment horizontal="right" vertical="center"/>
    </xf>
    <xf numFmtId="166" fontId="16" fillId="9" borderId="31" xfId="0" applyNumberFormat="1" applyFont="1" applyFill="1" applyBorder="1" applyAlignment="1">
      <alignment horizontal="center" vertical="center"/>
    </xf>
    <xf numFmtId="41" fontId="16" fillId="9" borderId="31" xfId="1" applyFont="1" applyFill="1" applyBorder="1" applyAlignment="1">
      <alignment horizontal="center" vertical="center"/>
    </xf>
    <xf numFmtId="166" fontId="16" fillId="9" borderId="32" xfId="0" applyNumberFormat="1" applyFont="1" applyFill="1" applyBorder="1" applyAlignment="1">
      <alignment horizontal="center" vertical="center"/>
    </xf>
    <xf numFmtId="49" fontId="3" fillId="9" borderId="15" xfId="0" applyNumberFormat="1" applyFont="1" applyFill="1" applyBorder="1" applyAlignment="1">
      <alignment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59" xfId="0" applyFont="1" applyFill="1" applyBorder="1" applyAlignment="1">
      <alignment vertical="center"/>
    </xf>
    <xf numFmtId="49" fontId="1" fillId="10" borderId="6" xfId="0" applyNumberFormat="1" applyFont="1" applyFill="1" applyBorder="1" applyAlignment="1">
      <alignment horizontal="center"/>
    </xf>
    <xf numFmtId="0" fontId="1" fillId="10" borderId="6" xfId="0" applyNumberFormat="1" applyFont="1" applyFill="1" applyBorder="1" applyAlignment="1">
      <alignment horizontal="center"/>
    </xf>
    <xf numFmtId="41" fontId="1" fillId="10" borderId="61" xfId="1" applyFont="1" applyFill="1" applyBorder="1" applyAlignment="1"/>
    <xf numFmtId="0" fontId="9" fillId="9" borderId="1" xfId="0" applyFont="1" applyFill="1" applyBorder="1" applyAlignment="1"/>
    <xf numFmtId="0" fontId="9" fillId="9" borderId="2" xfId="0" applyFont="1" applyFill="1" applyBorder="1" applyAlignment="1"/>
    <xf numFmtId="49" fontId="1" fillId="9" borderId="5" xfId="0" applyNumberFormat="1" applyFont="1" applyFill="1" applyBorder="1" applyAlignment="1">
      <alignment vertical="center" wrapText="1"/>
    </xf>
    <xf numFmtId="0" fontId="2" fillId="9" borderId="8" xfId="0" applyFont="1" applyFill="1" applyBorder="1" applyAlignment="1">
      <alignment wrapText="1"/>
    </xf>
    <xf numFmtId="0" fontId="2" fillId="9" borderId="11" xfId="0" applyFont="1" applyFill="1" applyBorder="1" applyAlignment="1"/>
    <xf numFmtId="49" fontId="10" fillId="9" borderId="13" xfId="0" applyNumberFormat="1" applyFont="1" applyFill="1" applyBorder="1" applyAlignment="1">
      <alignment vertical="center"/>
    </xf>
    <xf numFmtId="49" fontId="1" fillId="9" borderId="6" xfId="0" applyNumberFormat="1" applyFont="1" applyFill="1" applyBorder="1" applyAlignment="1">
      <alignment wrapText="1"/>
    </xf>
    <xf numFmtId="49" fontId="1" fillId="9" borderId="47" xfId="0" applyNumberFormat="1" applyFont="1" applyFill="1" applyBorder="1" applyAlignment="1">
      <alignment wrapText="1"/>
    </xf>
    <xf numFmtId="49" fontId="10" fillId="9" borderId="48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vertical="center"/>
    </xf>
    <xf numFmtId="49" fontId="5" fillId="9" borderId="15" xfId="0" applyNumberFormat="1" applyFont="1" applyFill="1" applyBorder="1" applyAlignment="1">
      <alignment vertical="center"/>
    </xf>
    <xf numFmtId="0" fontId="2" fillId="9" borderId="17" xfId="0" applyFont="1" applyFill="1" applyBorder="1" applyAlignment="1"/>
    <xf numFmtId="49" fontId="10" fillId="9" borderId="15" xfId="0" applyNumberFormat="1" applyFont="1" applyFill="1" applyBorder="1" applyAlignment="1">
      <alignment vertical="center"/>
    </xf>
    <xf numFmtId="49" fontId="10" fillId="9" borderId="13" xfId="0" applyNumberFormat="1" applyFont="1" applyFill="1" applyBorder="1" applyAlignment="1">
      <alignment horizontal="center" vertical="center"/>
    </xf>
    <xf numFmtId="49" fontId="10" fillId="9" borderId="13" xfId="0" applyNumberFormat="1" applyFont="1" applyFill="1" applyBorder="1" applyAlignment="1">
      <alignment horizontal="center" vertical="center" wrapText="1"/>
    </xf>
    <xf numFmtId="49" fontId="1" fillId="9" borderId="6" xfId="0" applyNumberFormat="1" applyFont="1" applyFill="1" applyBorder="1" applyAlignment="1"/>
    <xf numFmtId="0" fontId="1" fillId="9" borderId="52" xfId="0" applyNumberFormat="1" applyFont="1" applyFill="1" applyBorder="1" applyAlignment="1"/>
    <xf numFmtId="0" fontId="1" fillId="9" borderId="22" xfId="0" applyNumberFormat="1" applyFont="1" applyFill="1" applyBorder="1" applyAlignment="1"/>
    <xf numFmtId="49" fontId="1" fillId="9" borderId="54" xfId="0" applyNumberFormat="1" applyFont="1" applyFill="1" applyBorder="1" applyAlignment="1">
      <alignment wrapText="1"/>
    </xf>
    <xf numFmtId="49" fontId="1" fillId="9" borderId="55" xfId="0" applyNumberFormat="1" applyFont="1" applyFill="1" applyBorder="1" applyAlignment="1">
      <alignment wrapText="1"/>
    </xf>
    <xf numFmtId="49" fontId="1" fillId="9" borderId="52" xfId="0" applyNumberFormat="1" applyFont="1" applyFill="1" applyBorder="1" applyAlignment="1">
      <alignment wrapText="1"/>
    </xf>
    <xf numFmtId="49" fontId="5" fillId="9" borderId="48" xfId="0" applyNumberFormat="1" applyFont="1" applyFill="1" applyBorder="1" applyAlignment="1">
      <alignment vertical="center"/>
    </xf>
    <xf numFmtId="0" fontId="2" fillId="9" borderId="25" xfId="0" applyFont="1" applyFill="1" applyBorder="1" applyAlignment="1"/>
    <xf numFmtId="49" fontId="9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49" fontId="16" fillId="9" borderId="36" xfId="0" applyNumberFormat="1" applyFont="1" applyFill="1" applyBorder="1" applyAlignment="1">
      <alignment vertical="center"/>
    </xf>
    <xf numFmtId="49" fontId="18" fillId="9" borderId="39" xfId="0" applyNumberFormat="1" applyFont="1" applyFill="1" applyBorder="1" applyAlignment="1">
      <alignment vertical="center"/>
    </xf>
    <xf numFmtId="49" fontId="18" fillId="9" borderId="41" xfId="0" applyNumberFormat="1" applyFont="1" applyFill="1" applyBorder="1" applyAlignment="1">
      <alignment vertical="center"/>
    </xf>
    <xf numFmtId="0" fontId="18" fillId="9" borderId="22" xfId="0" applyFont="1" applyFill="1" applyBorder="1" applyAlignment="1">
      <alignment vertical="center"/>
    </xf>
    <xf numFmtId="49" fontId="16" fillId="9" borderId="26" xfId="0" applyNumberFormat="1" applyFont="1" applyFill="1" applyBorder="1" applyAlignment="1">
      <alignment vertical="center"/>
    </xf>
    <xf numFmtId="49" fontId="16" fillId="9" borderId="28" xfId="0" applyNumberFormat="1" applyFont="1" applyFill="1" applyBorder="1" applyAlignment="1">
      <alignment vertical="center"/>
    </xf>
    <xf numFmtId="49" fontId="16" fillId="9" borderId="30" xfId="0" applyNumberFormat="1" applyFont="1" applyFill="1" applyBorder="1" applyAlignment="1">
      <alignment vertical="center"/>
    </xf>
    <xf numFmtId="0" fontId="3" fillId="9" borderId="22" xfId="0" applyFont="1" applyFill="1" applyBorder="1" applyAlignment="1">
      <alignment vertical="center"/>
    </xf>
    <xf numFmtId="0" fontId="14" fillId="9" borderId="21" xfId="0" applyFont="1" applyFill="1" applyBorder="1" applyAlignment="1">
      <alignment vertical="center"/>
    </xf>
    <xf numFmtId="0" fontId="9" fillId="9" borderId="46" xfId="0" applyNumberFormat="1" applyFont="1" applyFill="1" applyBorder="1" applyAlignment="1"/>
    <xf numFmtId="49" fontId="16" fillId="9" borderId="45" xfId="0" applyNumberFormat="1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vertical="center"/>
    </xf>
    <xf numFmtId="3" fontId="8" fillId="9" borderId="46" xfId="0" applyNumberFormat="1" applyFont="1" applyFill="1" applyBorder="1" applyAlignment="1">
      <alignment vertical="center"/>
    </xf>
    <xf numFmtId="41" fontId="1" fillId="2" borderId="61" xfId="1" applyFont="1" applyFill="1" applyBorder="1" applyAlignment="1">
      <alignment horizontal="center"/>
    </xf>
    <xf numFmtId="41" fontId="4" fillId="9" borderId="54" xfId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 wrapText="1"/>
    </xf>
    <xf numFmtId="3" fontId="4" fillId="2" borderId="52" xfId="0" applyNumberFormat="1" applyFont="1" applyFill="1" applyBorder="1" applyAlignment="1"/>
    <xf numFmtId="3" fontId="7" fillId="9" borderId="52" xfId="0" applyNumberFormat="1" applyFont="1" applyFill="1" applyBorder="1" applyAlignment="1"/>
    <xf numFmtId="41" fontId="4" fillId="2" borderId="52" xfId="1" applyFont="1" applyFill="1" applyBorder="1" applyAlignment="1">
      <alignment horizontal="right"/>
    </xf>
    <xf numFmtId="41" fontId="4" fillId="9" borderId="52" xfId="0" applyNumberFormat="1" applyFont="1" applyFill="1" applyBorder="1" applyAlignment="1"/>
    <xf numFmtId="0" fontId="1" fillId="9" borderId="56" xfId="0" applyFont="1" applyFill="1" applyBorder="1" applyAlignment="1">
      <alignment horizontal="center"/>
    </xf>
    <xf numFmtId="49" fontId="1" fillId="9" borderId="54" xfId="0" applyNumberFormat="1" applyFont="1" applyFill="1" applyBorder="1" applyAlignment="1"/>
    <xf numFmtId="49" fontId="4" fillId="9" borderId="52" xfId="0" applyNumberFormat="1" applyFont="1" applyFill="1" applyBorder="1" applyAlignment="1"/>
    <xf numFmtId="165" fontId="10" fillId="9" borderId="22" xfId="0" applyNumberFormat="1" applyFont="1" applyFill="1" applyBorder="1" applyAlignment="1">
      <alignment vertical="center"/>
    </xf>
    <xf numFmtId="3" fontId="7" fillId="9" borderId="52" xfId="0" applyNumberFormat="1" applyFont="1" applyFill="1" applyBorder="1" applyAlignment="1">
      <alignment vertical="center"/>
    </xf>
    <xf numFmtId="0" fontId="2" fillId="2" borderId="64" xfId="0" applyFont="1" applyFill="1" applyBorder="1" applyAlignment="1">
      <alignment vertical="center"/>
    </xf>
    <xf numFmtId="0" fontId="10" fillId="12" borderId="63" xfId="0" applyFont="1" applyFill="1" applyBorder="1" applyAlignment="1">
      <alignment vertical="center"/>
    </xf>
    <xf numFmtId="0" fontId="10" fillId="11" borderId="59" xfId="0" applyFont="1" applyFill="1" applyBorder="1" applyAlignment="1">
      <alignment vertical="center"/>
    </xf>
    <xf numFmtId="0" fontId="14" fillId="11" borderId="65" xfId="0" applyFont="1" applyFill="1" applyBorder="1" applyAlignment="1">
      <alignment vertical="center"/>
    </xf>
    <xf numFmtId="0" fontId="20" fillId="12" borderId="22" xfId="0" applyFont="1" applyFill="1" applyBorder="1" applyAlignment="1"/>
    <xf numFmtId="0" fontId="9" fillId="12" borderId="52" xfId="0" applyNumberFormat="1" applyFont="1" applyFill="1" applyBorder="1" applyAlignment="1"/>
    <xf numFmtId="0" fontId="10" fillId="12" borderId="52" xfId="0" applyFont="1" applyFill="1" applyBorder="1" applyAlignment="1">
      <alignment vertical="center"/>
    </xf>
    <xf numFmtId="0" fontId="10" fillId="11" borderId="52" xfId="0" applyFont="1" applyFill="1" applyBorder="1" applyAlignment="1">
      <alignment vertical="center"/>
    </xf>
    <xf numFmtId="165" fontId="10" fillId="12" borderId="66" xfId="0" applyNumberFormat="1" applyFont="1" applyFill="1" applyBorder="1" applyAlignment="1">
      <alignment vertical="center"/>
    </xf>
    <xf numFmtId="165" fontId="10" fillId="11" borderId="67" xfId="0" applyNumberFormat="1" applyFont="1" applyFill="1" applyBorder="1" applyAlignment="1">
      <alignment vertical="center"/>
    </xf>
    <xf numFmtId="165" fontId="10" fillId="11" borderId="68" xfId="0" applyNumberFormat="1" applyFont="1" applyFill="1" applyBorder="1" applyAlignment="1">
      <alignment vertical="center"/>
    </xf>
    <xf numFmtId="165" fontId="10" fillId="12" borderId="69" xfId="0" applyNumberFormat="1" applyFont="1" applyFill="1" applyBorder="1" applyAlignment="1">
      <alignment vertical="center"/>
    </xf>
    <xf numFmtId="0" fontId="9" fillId="11" borderId="52" xfId="0" applyNumberFormat="1" applyFont="1" applyFill="1" applyBorder="1" applyAlignment="1"/>
    <xf numFmtId="0" fontId="10" fillId="12" borderId="59" xfId="0" applyFont="1" applyFill="1" applyBorder="1" applyAlignment="1">
      <alignment vertical="center"/>
    </xf>
    <xf numFmtId="165" fontId="10" fillId="12" borderId="68" xfId="0" applyNumberFormat="1" applyFont="1" applyFill="1" applyBorder="1" applyAlignment="1">
      <alignment vertical="center"/>
    </xf>
    <xf numFmtId="0" fontId="14" fillId="12" borderId="5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2" fillId="0" borderId="6" xfId="0" applyNumberFormat="1" applyFont="1" applyFill="1" applyBorder="1" applyAlignment="1"/>
    <xf numFmtId="49" fontId="2" fillId="2" borderId="6" xfId="0" applyNumberFormat="1" applyFont="1" applyFill="1" applyBorder="1" applyAlignment="1">
      <alignment horizontal="right"/>
    </xf>
    <xf numFmtId="49" fontId="21" fillId="3" borderId="5" xfId="0" applyNumberFormat="1" applyFont="1" applyFill="1" applyBorder="1" applyAlignment="1">
      <alignment vertical="center" wrapText="1"/>
    </xf>
    <xf numFmtId="49" fontId="21" fillId="13" borderId="13" xfId="0" applyNumberFormat="1" applyFont="1" applyFill="1" applyBorder="1" applyAlignment="1">
      <alignment vertical="center"/>
    </xf>
    <xf numFmtId="49" fontId="21" fillId="3" borderId="6" xfId="0" applyNumberFormat="1" applyFont="1" applyFill="1" applyBorder="1" applyAlignment="1">
      <alignment horizontal="center" vertical="center" wrapText="1"/>
    </xf>
    <xf numFmtId="49" fontId="5" fillId="9" borderId="72" xfId="0" applyNumberFormat="1" applyFont="1" applyFill="1" applyBorder="1" applyAlignment="1">
      <alignment vertical="center"/>
    </xf>
    <xf numFmtId="0" fontId="5" fillId="9" borderId="73" xfId="0" applyFont="1" applyFill="1" applyBorder="1" applyAlignment="1">
      <alignment horizontal="center" vertical="center"/>
    </xf>
    <xf numFmtId="0" fontId="5" fillId="9" borderId="74" xfId="0" applyFont="1" applyFill="1" applyBorder="1" applyAlignment="1">
      <alignment vertical="center"/>
    </xf>
    <xf numFmtId="3" fontId="8" fillId="9" borderId="22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vertical="center"/>
    </xf>
    <xf numFmtId="49" fontId="22" fillId="14" borderId="70" xfId="0" applyNumberFormat="1" applyFont="1" applyFill="1" applyBorder="1" applyAlignment="1">
      <alignment vertical="center"/>
    </xf>
    <xf numFmtId="49" fontId="22" fillId="15" borderId="70" xfId="0" applyNumberFormat="1" applyFont="1" applyFill="1" applyBorder="1" applyAlignment="1">
      <alignment horizontal="center" vertical="center"/>
    </xf>
    <xf numFmtId="49" fontId="23" fillId="3" borderId="15" xfId="0" applyNumberFormat="1" applyFont="1" applyFill="1" applyBorder="1" applyAlignment="1">
      <alignment vertical="center"/>
    </xf>
    <xf numFmtId="0" fontId="23" fillId="3" borderId="15" xfId="0" applyFont="1" applyFill="1" applyBorder="1" applyAlignment="1">
      <alignment horizontal="center" vertical="center"/>
    </xf>
    <xf numFmtId="0" fontId="23" fillId="3" borderId="59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vertical="center"/>
    </xf>
    <xf numFmtId="49" fontId="22" fillId="15" borderId="71" xfId="0" applyNumberFormat="1" applyFont="1" applyFill="1" applyBorder="1" applyAlignment="1">
      <alignment horizontal="center" vertical="center" wrapText="1"/>
    </xf>
    <xf numFmtId="49" fontId="24" fillId="15" borderId="75" xfId="0" applyNumberFormat="1" applyFont="1" applyFill="1" applyBorder="1" applyAlignment="1">
      <alignment vertical="center"/>
    </xf>
    <xf numFmtId="0" fontId="24" fillId="15" borderId="75" xfId="0" applyFont="1" applyFill="1" applyBorder="1" applyAlignment="1">
      <alignment horizontal="center" vertical="center"/>
    </xf>
    <xf numFmtId="0" fontId="24" fillId="15" borderId="76" xfId="0" applyFont="1" applyFill="1" applyBorder="1" applyAlignment="1">
      <alignment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49" fontId="22" fillId="15" borderId="77" xfId="0" applyNumberFormat="1" applyFont="1" applyFill="1" applyBorder="1" applyAlignment="1">
      <alignment horizontal="center" vertical="center"/>
    </xf>
    <xf numFmtId="49" fontId="24" fillId="15" borderId="52" xfId="0" applyNumberFormat="1" applyFont="1" applyFill="1" applyBorder="1" applyAlignment="1">
      <alignment vertical="center"/>
    </xf>
    <xf numFmtId="0" fontId="24" fillId="15" borderId="52" xfId="0" applyFont="1" applyFill="1" applyBorder="1" applyAlignment="1">
      <alignment horizontal="center" vertical="center"/>
    </xf>
    <xf numFmtId="0" fontId="24" fillId="15" borderId="78" xfId="0" applyFont="1" applyFill="1" applyBorder="1" applyAlignment="1">
      <alignment vertical="center"/>
    </xf>
    <xf numFmtId="49" fontId="21" fillId="13" borderId="79" xfId="0" applyNumberFormat="1" applyFont="1" applyFill="1" applyBorder="1" applyAlignment="1">
      <alignment vertical="center"/>
    </xf>
    <xf numFmtId="0" fontId="21" fillId="13" borderId="80" xfId="0" applyFont="1" applyFill="1" applyBorder="1" applyAlignment="1">
      <alignment vertical="center"/>
    </xf>
    <xf numFmtId="0" fontId="21" fillId="13" borderId="63" xfId="0" applyFont="1" applyFill="1" applyBorder="1" applyAlignment="1">
      <alignment vertical="center"/>
    </xf>
    <xf numFmtId="165" fontId="21" fillId="13" borderId="81" xfId="0" applyNumberFormat="1" applyFont="1" applyFill="1" applyBorder="1" applyAlignment="1">
      <alignment vertical="center"/>
    </xf>
    <xf numFmtId="49" fontId="21" fillId="3" borderId="82" xfId="0" applyNumberFormat="1" applyFont="1" applyFill="1" applyBorder="1" applyAlignment="1">
      <alignment vertical="center"/>
    </xf>
    <xf numFmtId="0" fontId="21" fillId="3" borderId="15" xfId="0" applyFont="1" applyFill="1" applyBorder="1" applyAlignment="1">
      <alignment vertical="center"/>
    </xf>
    <xf numFmtId="0" fontId="21" fillId="3" borderId="59" xfId="0" applyFont="1" applyFill="1" applyBorder="1" applyAlignment="1">
      <alignment vertical="center"/>
    </xf>
    <xf numFmtId="165" fontId="21" fillId="3" borderId="83" xfId="0" applyNumberFormat="1" applyFont="1" applyFill="1" applyBorder="1" applyAlignment="1">
      <alignment vertical="center"/>
    </xf>
    <xf numFmtId="49" fontId="21" fillId="13" borderId="82" xfId="0" applyNumberFormat="1" applyFont="1" applyFill="1" applyBorder="1" applyAlignment="1">
      <alignment vertical="center"/>
    </xf>
    <xf numFmtId="0" fontId="21" fillId="13" borderId="15" xfId="0" applyFont="1" applyFill="1" applyBorder="1" applyAlignment="1">
      <alignment vertical="center"/>
    </xf>
    <xf numFmtId="0" fontId="21" fillId="13" borderId="59" xfId="0" applyFont="1" applyFill="1" applyBorder="1" applyAlignment="1">
      <alignment vertical="center"/>
    </xf>
    <xf numFmtId="165" fontId="21" fillId="13" borderId="83" xfId="0" applyNumberFormat="1" applyFont="1" applyFill="1" applyBorder="1" applyAlignment="1">
      <alignment vertical="center"/>
    </xf>
    <xf numFmtId="49" fontId="21" fillId="13" borderId="84" xfId="0" applyNumberFormat="1" applyFont="1" applyFill="1" applyBorder="1" applyAlignment="1">
      <alignment vertical="center"/>
    </xf>
    <xf numFmtId="0" fontId="25" fillId="13" borderId="85" xfId="0" applyFont="1" applyFill="1" applyBorder="1" applyAlignment="1">
      <alignment vertical="center"/>
    </xf>
    <xf numFmtId="0" fontId="25" fillId="13" borderId="65" xfId="0" applyFont="1" applyFill="1" applyBorder="1" applyAlignment="1">
      <alignment vertical="center"/>
    </xf>
    <xf numFmtId="165" fontId="21" fillId="16" borderId="86" xfId="0" applyNumberFormat="1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41" fontId="1" fillId="0" borderId="61" xfId="1" applyFont="1" applyFill="1" applyBorder="1" applyAlignment="1"/>
    <xf numFmtId="3" fontId="26" fillId="0" borderId="52" xfId="0" applyNumberFormat="1" applyFont="1" applyFill="1" applyBorder="1" applyAlignment="1"/>
    <xf numFmtId="165" fontId="21" fillId="3" borderId="52" xfId="0" applyNumberFormat="1" applyFont="1" applyFill="1" applyBorder="1" applyAlignment="1">
      <alignment vertical="center"/>
    </xf>
    <xf numFmtId="3" fontId="2" fillId="2" borderId="53" xfId="0" applyNumberFormat="1" applyFont="1" applyFill="1" applyBorder="1" applyAlignment="1">
      <alignment vertical="center"/>
    </xf>
    <xf numFmtId="3" fontId="2" fillId="2" borderId="48" xfId="0" applyNumberFormat="1" applyFont="1" applyFill="1" applyBorder="1" applyAlignment="1">
      <alignment vertical="center"/>
    </xf>
    <xf numFmtId="165" fontId="22" fillId="15" borderId="52" xfId="0" applyNumberFormat="1" applyFont="1" applyFill="1" applyBorder="1" applyAlignment="1">
      <alignment vertical="center"/>
    </xf>
    <xf numFmtId="41" fontId="1" fillId="0" borderId="87" xfId="1" applyFont="1" applyBorder="1" applyAlignment="1"/>
    <xf numFmtId="165" fontId="22" fillId="15" borderId="88" xfId="0" applyNumberFormat="1" applyFont="1" applyFill="1" applyBorder="1" applyAlignment="1">
      <alignment vertical="center"/>
    </xf>
    <xf numFmtId="49" fontId="19" fillId="7" borderId="33" xfId="0" applyNumberFormat="1" applyFont="1" applyFill="1" applyBorder="1" applyAlignment="1">
      <alignment vertical="center"/>
    </xf>
    <xf numFmtId="0" fontId="16" fillId="7" borderId="34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585258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810491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3964"/>
          <a:ext cx="5978236" cy="1241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19"/>
  <sheetViews>
    <sheetView showGridLines="0" tabSelected="1" topLeftCell="A106" zoomScale="120" zoomScaleNormal="120" workbookViewId="0">
      <selection activeCell="D46" sqref="D46"/>
    </sheetView>
  </sheetViews>
  <sheetFormatPr baseColWidth="10" defaultColWidth="10.85546875" defaultRowHeight="11.25" customHeight="1" x14ac:dyDescent="0.3"/>
  <cols>
    <col min="1" max="1" width="4.42578125" style="107" customWidth="1"/>
    <col min="2" max="2" width="16.7109375" style="111" customWidth="1"/>
    <col min="3" max="3" width="23.7109375" style="74" bestFit="1" customWidth="1"/>
    <col min="4" max="4" width="9.42578125" style="74" customWidth="1"/>
    <col min="5" max="5" width="14.42578125" style="74" customWidth="1"/>
    <col min="6" max="6" width="11" style="74" customWidth="1"/>
    <col min="7" max="7" width="12.42578125" style="74" customWidth="1"/>
    <col min="8" max="255" width="10.85546875" style="74" customWidth="1"/>
    <col min="256" max="16384" width="10.85546875" style="75"/>
  </cols>
  <sheetData>
    <row r="1" spans="1:7" ht="15" customHeight="1" x14ac:dyDescent="0.3">
      <c r="A1" s="72"/>
      <c r="B1" s="159"/>
      <c r="C1" s="73"/>
      <c r="D1" s="73"/>
      <c r="E1" s="73"/>
      <c r="F1" s="73"/>
      <c r="G1" s="73"/>
    </row>
    <row r="2" spans="1:7" ht="15" customHeight="1" x14ac:dyDescent="0.3">
      <c r="A2" s="72"/>
      <c r="B2" s="159"/>
      <c r="C2" s="73"/>
      <c r="D2" s="73"/>
      <c r="E2" s="73"/>
      <c r="F2" s="73"/>
      <c r="G2" s="73"/>
    </row>
    <row r="3" spans="1:7" ht="15" customHeight="1" x14ac:dyDescent="0.3">
      <c r="A3" s="72"/>
      <c r="B3" s="159"/>
      <c r="C3" s="73"/>
      <c r="D3" s="73"/>
      <c r="E3" s="73"/>
      <c r="F3" s="73"/>
      <c r="G3" s="73"/>
    </row>
    <row r="4" spans="1:7" ht="15" customHeight="1" x14ac:dyDescent="0.3">
      <c r="A4" s="72"/>
      <c r="B4" s="159"/>
      <c r="C4" s="73"/>
      <c r="D4" s="73"/>
      <c r="E4" s="73"/>
      <c r="F4" s="73"/>
      <c r="G4" s="73"/>
    </row>
    <row r="5" spans="1:7" ht="15" customHeight="1" x14ac:dyDescent="0.3">
      <c r="A5" s="72"/>
      <c r="B5" s="159"/>
      <c r="C5" s="73"/>
      <c r="D5" s="73"/>
      <c r="E5" s="73"/>
      <c r="F5" s="73"/>
      <c r="G5" s="73"/>
    </row>
    <row r="6" spans="1:7" ht="15" customHeight="1" x14ac:dyDescent="0.3">
      <c r="A6" s="72"/>
      <c r="B6" s="159"/>
      <c r="C6" s="73"/>
      <c r="D6" s="73"/>
      <c r="E6" s="73"/>
      <c r="F6" s="73"/>
      <c r="G6" s="73"/>
    </row>
    <row r="7" spans="1:7" ht="15" customHeight="1" x14ac:dyDescent="0.3">
      <c r="A7" s="72"/>
      <c r="B7" s="159"/>
      <c r="C7" s="73"/>
      <c r="D7" s="73"/>
      <c r="E7" s="73"/>
      <c r="F7" s="73"/>
      <c r="G7" s="73"/>
    </row>
    <row r="8" spans="1:7" ht="15" customHeight="1" x14ac:dyDescent="0.3">
      <c r="A8" s="72"/>
      <c r="B8" s="160"/>
      <c r="C8" s="76"/>
      <c r="D8" s="73"/>
      <c r="E8" s="76"/>
      <c r="F8" s="76"/>
      <c r="G8" s="76"/>
    </row>
    <row r="9" spans="1:7" ht="12" customHeight="1" x14ac:dyDescent="0.3">
      <c r="A9" s="77"/>
      <c r="B9" s="88" t="s">
        <v>172</v>
      </c>
      <c r="C9" s="232" t="s">
        <v>60</v>
      </c>
      <c r="D9" s="2"/>
      <c r="E9" s="88" t="s">
        <v>171</v>
      </c>
      <c r="F9" s="88"/>
      <c r="G9" s="231">
        <v>7500</v>
      </c>
    </row>
    <row r="10" spans="1:7" ht="38.25" customHeight="1" x14ac:dyDescent="0.3">
      <c r="A10" s="77"/>
      <c r="B10" s="161" t="s">
        <v>0</v>
      </c>
      <c r="C10" s="1" t="s">
        <v>57</v>
      </c>
      <c r="D10" s="2"/>
      <c r="E10" s="293" t="s">
        <v>1</v>
      </c>
      <c r="F10" s="294"/>
      <c r="G10" s="3" t="s">
        <v>122</v>
      </c>
    </row>
    <row r="11" spans="1:7" ht="18" customHeight="1" x14ac:dyDescent="0.3">
      <c r="A11" s="77"/>
      <c r="B11" s="161" t="s">
        <v>2</v>
      </c>
      <c r="C11" s="3" t="s">
        <v>3</v>
      </c>
      <c r="D11" s="2"/>
      <c r="E11" s="293" t="s">
        <v>156</v>
      </c>
      <c r="F11" s="294"/>
      <c r="G11" s="4">
        <v>500</v>
      </c>
    </row>
    <row r="12" spans="1:7" ht="11.25" customHeight="1" x14ac:dyDescent="0.3">
      <c r="A12" s="77"/>
      <c r="B12" s="161" t="s">
        <v>4</v>
      </c>
      <c r="C12" s="5" t="s">
        <v>58</v>
      </c>
      <c r="D12" s="2"/>
      <c r="E12" s="58" t="s">
        <v>5</v>
      </c>
      <c r="F12" s="59" t="s">
        <v>157</v>
      </c>
      <c r="G12" s="202">
        <f>(G9*G11)</f>
        <v>3750000</v>
      </c>
    </row>
    <row r="13" spans="1:7" ht="11.25" customHeight="1" x14ac:dyDescent="0.3">
      <c r="A13" s="77"/>
      <c r="B13" s="161" t="s">
        <v>6</v>
      </c>
      <c r="C13" s="3" t="s">
        <v>59</v>
      </c>
      <c r="D13" s="2"/>
      <c r="E13" s="293" t="s">
        <v>7</v>
      </c>
      <c r="F13" s="294"/>
      <c r="G13" s="3" t="s">
        <v>61</v>
      </c>
    </row>
    <row r="14" spans="1:7" ht="13.5" customHeight="1" x14ac:dyDescent="0.3">
      <c r="A14" s="77"/>
      <c r="B14" s="161" t="s">
        <v>8</v>
      </c>
      <c r="C14" s="3" t="s">
        <v>55</v>
      </c>
      <c r="D14" s="2"/>
      <c r="E14" s="293" t="s">
        <v>9</v>
      </c>
      <c r="F14" s="294"/>
      <c r="G14" s="3" t="s">
        <v>122</v>
      </c>
    </row>
    <row r="15" spans="1:7" ht="25.5" customHeight="1" x14ac:dyDescent="0.3">
      <c r="A15" s="77"/>
      <c r="B15" s="161" t="s">
        <v>10</v>
      </c>
      <c r="C15" s="7">
        <v>44567</v>
      </c>
      <c r="D15" s="2"/>
      <c r="E15" s="295" t="s">
        <v>11</v>
      </c>
      <c r="F15" s="296"/>
      <c r="G15" s="5" t="s">
        <v>12</v>
      </c>
    </row>
    <row r="16" spans="1:7" ht="12" customHeight="1" x14ac:dyDescent="0.3">
      <c r="A16" s="72"/>
      <c r="B16" s="162" t="s">
        <v>123</v>
      </c>
      <c r="C16" s="79" t="s">
        <v>124</v>
      </c>
      <c r="D16" s="80"/>
      <c r="E16" s="81"/>
      <c r="F16" s="81"/>
      <c r="G16" s="82"/>
    </row>
    <row r="17" spans="1:7" ht="12" customHeight="1" x14ac:dyDescent="0.3">
      <c r="A17" s="83"/>
      <c r="B17" s="297" t="s">
        <v>175</v>
      </c>
      <c r="C17" s="298"/>
      <c r="D17" s="298"/>
      <c r="E17" s="298"/>
      <c r="F17" s="298"/>
      <c r="G17" s="298"/>
    </row>
    <row r="18" spans="1:7" ht="12" customHeight="1" x14ac:dyDescent="0.3">
      <c r="A18" s="72"/>
      <c r="B18" s="163"/>
      <c r="C18" s="84"/>
      <c r="D18" s="84"/>
      <c r="E18" s="84"/>
      <c r="F18" s="85"/>
      <c r="G18" s="85"/>
    </row>
    <row r="19" spans="1:7" ht="12" customHeight="1" x14ac:dyDescent="0.3">
      <c r="A19" s="77"/>
      <c r="B19" s="164" t="s">
        <v>14</v>
      </c>
      <c r="C19" s="86"/>
      <c r="D19" s="87"/>
      <c r="E19" s="87"/>
      <c r="F19" s="87"/>
      <c r="G19" s="87"/>
    </row>
    <row r="20" spans="1:7" ht="24" customHeight="1" x14ac:dyDescent="0.3">
      <c r="A20" s="83"/>
      <c r="B20" s="88" t="s">
        <v>14</v>
      </c>
      <c r="C20" s="88" t="s">
        <v>16</v>
      </c>
      <c r="D20" s="88" t="s">
        <v>17</v>
      </c>
      <c r="E20" s="88" t="s">
        <v>18</v>
      </c>
      <c r="F20" s="88" t="s">
        <v>19</v>
      </c>
      <c r="G20" s="88" t="s">
        <v>20</v>
      </c>
    </row>
    <row r="21" spans="1:7" ht="24" customHeight="1" x14ac:dyDescent="0.3">
      <c r="A21" s="83"/>
      <c r="B21" s="165" t="s">
        <v>62</v>
      </c>
      <c r="C21" s="8" t="s">
        <v>21</v>
      </c>
      <c r="D21" s="15">
        <v>0.2</v>
      </c>
      <c r="E21" s="57" t="s">
        <v>140</v>
      </c>
      <c r="F21" s="6">
        <v>25000</v>
      </c>
      <c r="G21" s="6">
        <f t="shared" ref="G21:G35" si="0">(D21*F21)</f>
        <v>5000</v>
      </c>
    </row>
    <row r="22" spans="1:7" ht="24" customHeight="1" x14ac:dyDescent="0.3">
      <c r="A22" s="83"/>
      <c r="B22" s="165" t="s">
        <v>63</v>
      </c>
      <c r="C22" s="8" t="s">
        <v>21</v>
      </c>
      <c r="D22" s="15">
        <v>1</v>
      </c>
      <c r="E22" s="57" t="s">
        <v>126</v>
      </c>
      <c r="F22" s="6">
        <v>25000</v>
      </c>
      <c r="G22" s="6">
        <f t="shared" si="0"/>
        <v>25000</v>
      </c>
    </row>
    <row r="23" spans="1:7" ht="24" customHeight="1" x14ac:dyDescent="0.3">
      <c r="A23" s="83"/>
      <c r="B23" s="165" t="s">
        <v>64</v>
      </c>
      <c r="C23" s="8" t="s">
        <v>21</v>
      </c>
      <c r="D23" s="15">
        <v>0.5</v>
      </c>
      <c r="E23" s="57" t="s">
        <v>141</v>
      </c>
      <c r="F23" s="6">
        <v>25000</v>
      </c>
      <c r="G23" s="6">
        <f t="shared" si="0"/>
        <v>12500</v>
      </c>
    </row>
    <row r="24" spans="1:7" ht="24" customHeight="1" x14ac:dyDescent="0.3">
      <c r="A24" s="83"/>
      <c r="B24" s="165" t="s">
        <v>65</v>
      </c>
      <c r="C24" s="8" t="s">
        <v>21</v>
      </c>
      <c r="D24" s="15">
        <v>0.5</v>
      </c>
      <c r="E24" s="57" t="s">
        <v>140</v>
      </c>
      <c r="F24" s="6">
        <v>25000</v>
      </c>
      <c r="G24" s="6">
        <f t="shared" si="0"/>
        <v>12500</v>
      </c>
    </row>
    <row r="25" spans="1:7" ht="24" customHeight="1" x14ac:dyDescent="0.3">
      <c r="A25" s="83"/>
      <c r="B25" s="165" t="s">
        <v>66</v>
      </c>
      <c r="C25" s="8" t="s">
        <v>21</v>
      </c>
      <c r="D25" s="15">
        <v>0.5</v>
      </c>
      <c r="E25" s="57" t="s">
        <v>132</v>
      </c>
      <c r="F25" s="6">
        <v>25000</v>
      </c>
      <c r="G25" s="6">
        <f t="shared" si="0"/>
        <v>12500</v>
      </c>
    </row>
    <row r="26" spans="1:7" ht="24" customHeight="1" x14ac:dyDescent="0.3">
      <c r="A26" s="83"/>
      <c r="B26" s="165" t="s">
        <v>67</v>
      </c>
      <c r="C26" s="8" t="s">
        <v>21</v>
      </c>
      <c r="D26" s="15">
        <v>1</v>
      </c>
      <c r="E26" s="57" t="s">
        <v>142</v>
      </c>
      <c r="F26" s="6">
        <v>25000</v>
      </c>
      <c r="G26" s="6">
        <f t="shared" si="0"/>
        <v>25000</v>
      </c>
    </row>
    <row r="27" spans="1:7" ht="24" customHeight="1" x14ac:dyDescent="0.3">
      <c r="A27" s="83"/>
      <c r="B27" s="165" t="s">
        <v>68</v>
      </c>
      <c r="C27" s="8" t="s">
        <v>21</v>
      </c>
      <c r="D27" s="15">
        <v>0.3</v>
      </c>
      <c r="E27" s="57" t="s">
        <v>140</v>
      </c>
      <c r="F27" s="6">
        <v>25000</v>
      </c>
      <c r="G27" s="6">
        <f t="shared" si="0"/>
        <v>7500</v>
      </c>
    </row>
    <row r="28" spans="1:7" ht="24" customHeight="1" x14ac:dyDescent="0.3">
      <c r="A28" s="83"/>
      <c r="B28" s="165" t="s">
        <v>69</v>
      </c>
      <c r="C28" s="8" t="s">
        <v>21</v>
      </c>
      <c r="D28" s="15">
        <v>0.5</v>
      </c>
      <c r="E28" s="57" t="s">
        <v>80</v>
      </c>
      <c r="F28" s="6">
        <v>25000</v>
      </c>
      <c r="G28" s="6">
        <f t="shared" si="0"/>
        <v>12500</v>
      </c>
    </row>
    <row r="29" spans="1:7" ht="24" customHeight="1" x14ac:dyDescent="0.3">
      <c r="A29" s="83"/>
      <c r="B29" s="165" t="s">
        <v>70</v>
      </c>
      <c r="C29" s="8" t="s">
        <v>21</v>
      </c>
      <c r="D29" s="15">
        <v>2</v>
      </c>
      <c r="E29" s="57" t="s">
        <v>81</v>
      </c>
      <c r="F29" s="6">
        <v>25000</v>
      </c>
      <c r="G29" s="6">
        <f t="shared" si="0"/>
        <v>50000</v>
      </c>
    </row>
    <row r="30" spans="1:7" ht="12.75" customHeight="1" x14ac:dyDescent="0.3">
      <c r="A30" s="83"/>
      <c r="B30" s="165" t="s">
        <v>71</v>
      </c>
      <c r="C30" s="8" t="s">
        <v>21</v>
      </c>
      <c r="D30" s="15">
        <v>0.5</v>
      </c>
      <c r="E30" s="57" t="s">
        <v>77</v>
      </c>
      <c r="F30" s="6">
        <v>25000</v>
      </c>
      <c r="G30" s="6">
        <f t="shared" si="0"/>
        <v>12500</v>
      </c>
    </row>
    <row r="31" spans="1:7" ht="25.5" customHeight="1" x14ac:dyDescent="0.3">
      <c r="A31" s="83"/>
      <c r="B31" s="165" t="s">
        <v>72</v>
      </c>
      <c r="C31" s="8" t="s">
        <v>21</v>
      </c>
      <c r="D31" s="15">
        <v>1</v>
      </c>
      <c r="E31" s="57" t="s">
        <v>82</v>
      </c>
      <c r="F31" s="6">
        <v>25000</v>
      </c>
      <c r="G31" s="6">
        <f t="shared" si="0"/>
        <v>25000</v>
      </c>
    </row>
    <row r="32" spans="1:7" ht="12.75" customHeight="1" x14ac:dyDescent="0.3">
      <c r="A32" s="83"/>
      <c r="B32" s="165" t="s">
        <v>73</v>
      </c>
      <c r="C32" s="8" t="s">
        <v>21</v>
      </c>
      <c r="D32" s="15">
        <v>0.5</v>
      </c>
      <c r="E32" s="57" t="s">
        <v>78</v>
      </c>
      <c r="F32" s="6">
        <v>25000</v>
      </c>
      <c r="G32" s="6">
        <f t="shared" si="0"/>
        <v>12500</v>
      </c>
    </row>
    <row r="33" spans="1:11" ht="12.75" customHeight="1" x14ac:dyDescent="0.3">
      <c r="A33" s="83"/>
      <c r="B33" s="165" t="s">
        <v>74</v>
      </c>
      <c r="C33" s="8" t="s">
        <v>21</v>
      </c>
      <c r="D33" s="15">
        <v>0.5</v>
      </c>
      <c r="E33" s="57" t="s">
        <v>78</v>
      </c>
      <c r="F33" s="6">
        <v>25000</v>
      </c>
      <c r="G33" s="6">
        <f t="shared" si="0"/>
        <v>12500</v>
      </c>
    </row>
    <row r="34" spans="1:11" ht="12" customHeight="1" x14ac:dyDescent="0.3">
      <c r="A34" s="72"/>
      <c r="B34" s="165" t="s">
        <v>75</v>
      </c>
      <c r="C34" s="8" t="s">
        <v>21</v>
      </c>
      <c r="D34" s="15">
        <v>0.3</v>
      </c>
      <c r="E34" s="57" t="s">
        <v>83</v>
      </c>
      <c r="F34" s="6">
        <v>25000</v>
      </c>
      <c r="G34" s="6">
        <f t="shared" si="0"/>
        <v>7500</v>
      </c>
    </row>
    <row r="35" spans="1:11" ht="12" customHeight="1" thickBot="1" x14ac:dyDescent="0.35">
      <c r="A35" s="89"/>
      <c r="B35" s="166" t="s">
        <v>76</v>
      </c>
      <c r="C35" s="18" t="s">
        <v>21</v>
      </c>
      <c r="D35" s="19">
        <v>3</v>
      </c>
      <c r="E35" s="17" t="s">
        <v>22</v>
      </c>
      <c r="F35" s="6">
        <v>25000</v>
      </c>
      <c r="G35" s="16">
        <f t="shared" si="0"/>
        <v>75000</v>
      </c>
    </row>
    <row r="36" spans="1:11" ht="12" customHeight="1" thickBot="1" x14ac:dyDescent="0.35">
      <c r="A36" s="89"/>
      <c r="B36" s="60" t="s">
        <v>84</v>
      </c>
      <c r="C36" s="61"/>
      <c r="D36" s="61"/>
      <c r="E36" s="61"/>
      <c r="F36" s="62"/>
      <c r="G36" s="199">
        <f>SUM(G21:G35)</f>
        <v>307500</v>
      </c>
    </row>
    <row r="37" spans="1:11" ht="24" customHeight="1" x14ac:dyDescent="0.3">
      <c r="A37" s="77"/>
      <c r="B37" s="167" t="s">
        <v>85</v>
      </c>
      <c r="C37" s="91" t="s">
        <v>16</v>
      </c>
      <c r="D37" s="91" t="s">
        <v>17</v>
      </c>
      <c r="E37" s="90" t="s">
        <v>18</v>
      </c>
      <c r="F37" s="91" t="s">
        <v>19</v>
      </c>
      <c r="G37" s="90" t="s">
        <v>20</v>
      </c>
      <c r="I37" s="92"/>
    </row>
    <row r="38" spans="1:11" ht="12" customHeight="1" x14ac:dyDescent="0.3">
      <c r="A38" s="77"/>
      <c r="B38" s="168"/>
      <c r="C38" s="94" t="s">
        <v>56</v>
      </c>
      <c r="D38" s="94">
        <v>0</v>
      </c>
      <c r="E38" s="94"/>
      <c r="F38" s="93">
        <v>0</v>
      </c>
      <c r="G38" s="95">
        <v>0</v>
      </c>
    </row>
    <row r="39" spans="1:11" ht="12" customHeight="1" x14ac:dyDescent="0.3">
      <c r="A39" s="77"/>
      <c r="B39" s="169" t="s">
        <v>23</v>
      </c>
      <c r="C39" s="14"/>
      <c r="D39" s="14"/>
      <c r="E39" s="14"/>
      <c r="F39" s="96"/>
      <c r="G39" s="97">
        <f>SUM(G38)</f>
        <v>0</v>
      </c>
    </row>
    <row r="40" spans="1:11" ht="24" customHeight="1" x14ac:dyDescent="0.3">
      <c r="A40" s="77"/>
      <c r="B40" s="172" t="s">
        <v>15</v>
      </c>
      <c r="C40" s="103" t="s">
        <v>16</v>
      </c>
      <c r="D40" s="103" t="s">
        <v>17</v>
      </c>
      <c r="E40" s="103" t="s">
        <v>18</v>
      </c>
      <c r="F40" s="104" t="s">
        <v>19</v>
      </c>
      <c r="G40" s="103" t="s">
        <v>20</v>
      </c>
    </row>
    <row r="41" spans="1:11" ht="12.75" customHeight="1" x14ac:dyDescent="0.3">
      <c r="A41" s="83"/>
      <c r="B41" s="165" t="s">
        <v>26</v>
      </c>
      <c r="C41" s="8" t="s">
        <v>24</v>
      </c>
      <c r="D41" s="9">
        <v>0.5</v>
      </c>
      <c r="E41" s="5" t="s">
        <v>25</v>
      </c>
      <c r="F41" s="6">
        <v>65000</v>
      </c>
      <c r="G41" s="6">
        <f t="shared" ref="G41:G44" si="1">(D41*F41)</f>
        <v>32500</v>
      </c>
    </row>
    <row r="42" spans="1:11" ht="12.75" customHeight="1" x14ac:dyDescent="0.3">
      <c r="A42" s="83"/>
      <c r="B42" s="165" t="s">
        <v>87</v>
      </c>
      <c r="C42" s="8" t="s">
        <v>24</v>
      </c>
      <c r="D42" s="9">
        <v>0.5</v>
      </c>
      <c r="E42" s="5" t="s">
        <v>25</v>
      </c>
      <c r="F42" s="6">
        <v>65000</v>
      </c>
      <c r="G42" s="6">
        <f t="shared" si="1"/>
        <v>32500</v>
      </c>
    </row>
    <row r="43" spans="1:11" ht="12.75" customHeight="1" x14ac:dyDescent="0.3">
      <c r="A43" s="83"/>
      <c r="B43" s="165" t="s">
        <v>86</v>
      </c>
      <c r="C43" s="8" t="s">
        <v>24</v>
      </c>
      <c r="D43" s="9">
        <v>0.5</v>
      </c>
      <c r="E43" s="5" t="s">
        <v>78</v>
      </c>
      <c r="F43" s="6">
        <v>65000</v>
      </c>
      <c r="G43" s="6">
        <f t="shared" si="1"/>
        <v>32500</v>
      </c>
    </row>
    <row r="44" spans="1:11" ht="12.75" customHeight="1" x14ac:dyDescent="0.3">
      <c r="A44" s="83"/>
      <c r="B44" s="165" t="s">
        <v>155</v>
      </c>
      <c r="C44" s="8" t="s">
        <v>24</v>
      </c>
      <c r="D44" s="9">
        <v>4</v>
      </c>
      <c r="E44" s="5" t="s">
        <v>135</v>
      </c>
      <c r="F44" s="6">
        <v>45000</v>
      </c>
      <c r="G44" s="16">
        <f t="shared" si="1"/>
        <v>180000</v>
      </c>
    </row>
    <row r="45" spans="1:11" ht="12.75" customHeight="1" x14ac:dyDescent="0.3">
      <c r="A45" s="77"/>
      <c r="B45" s="153" t="s">
        <v>27</v>
      </c>
      <c r="C45" s="154"/>
      <c r="D45" s="154"/>
      <c r="E45" s="154"/>
      <c r="F45" s="155"/>
      <c r="G45" s="211">
        <f>SUM(G41:G44)</f>
        <v>277500</v>
      </c>
    </row>
    <row r="46" spans="1:11" ht="12" customHeight="1" x14ac:dyDescent="0.3">
      <c r="A46" s="77"/>
      <c r="B46" s="171" t="s">
        <v>28</v>
      </c>
      <c r="C46" s="196"/>
      <c r="D46" s="197"/>
      <c r="E46" s="197"/>
      <c r="F46" s="198"/>
      <c r="G46" s="198"/>
    </row>
    <row r="47" spans="1:11" ht="24" customHeight="1" x14ac:dyDescent="0.3">
      <c r="A47" s="77"/>
      <c r="B47" s="173" t="s">
        <v>29</v>
      </c>
      <c r="C47" s="104" t="s">
        <v>30</v>
      </c>
      <c r="D47" s="104" t="s">
        <v>31</v>
      </c>
      <c r="E47" s="104" t="s">
        <v>18</v>
      </c>
      <c r="F47" s="104" t="s">
        <v>19</v>
      </c>
      <c r="G47" s="104" t="s">
        <v>20</v>
      </c>
      <c r="K47" s="106"/>
    </row>
    <row r="48" spans="1:11" ht="12.75" customHeight="1" x14ac:dyDescent="0.3">
      <c r="A48" s="83"/>
      <c r="B48" s="26" t="s">
        <v>128</v>
      </c>
      <c r="C48" s="44" t="s">
        <v>127</v>
      </c>
      <c r="D48" s="44">
        <v>180</v>
      </c>
      <c r="E48" s="44" t="s">
        <v>126</v>
      </c>
      <c r="F48" s="45">
        <v>100</v>
      </c>
      <c r="G48" s="46">
        <f>D48*F48</f>
        <v>18000</v>
      </c>
      <c r="K48" s="106"/>
    </row>
    <row r="49" spans="1:11" ht="18" customHeight="1" x14ac:dyDescent="0.3">
      <c r="A49" s="83"/>
      <c r="B49" s="26" t="s">
        <v>108</v>
      </c>
      <c r="C49" s="44" t="s">
        <v>125</v>
      </c>
      <c r="D49" s="44">
        <v>200</v>
      </c>
      <c r="E49" s="44" t="s">
        <v>126</v>
      </c>
      <c r="F49" s="45">
        <v>280</v>
      </c>
      <c r="G49" s="46">
        <f>D49*F49</f>
        <v>56000</v>
      </c>
      <c r="K49" s="106"/>
    </row>
    <row r="50" spans="1:11" ht="20.45" customHeight="1" x14ac:dyDescent="0.3">
      <c r="A50" s="83"/>
      <c r="B50" s="26" t="s">
        <v>129</v>
      </c>
      <c r="C50" s="44" t="s">
        <v>101</v>
      </c>
      <c r="D50" s="44">
        <v>100</v>
      </c>
      <c r="E50" s="44" t="s">
        <v>126</v>
      </c>
      <c r="F50" s="45">
        <v>3300</v>
      </c>
      <c r="G50" s="46">
        <f>D50*F50</f>
        <v>330000</v>
      </c>
      <c r="K50" s="106"/>
    </row>
    <row r="51" spans="1:11" ht="12.75" customHeight="1" x14ac:dyDescent="0.3">
      <c r="A51" s="83"/>
      <c r="B51" s="26"/>
      <c r="C51" s="44"/>
      <c r="D51" s="44"/>
      <c r="E51" s="44"/>
      <c r="F51" s="45"/>
      <c r="G51" s="46"/>
      <c r="K51" s="106"/>
    </row>
    <row r="52" spans="1:11" ht="12.75" customHeight="1" x14ac:dyDescent="0.3">
      <c r="A52" s="83"/>
      <c r="B52" s="174" t="s">
        <v>88</v>
      </c>
      <c r="C52" s="10" t="s">
        <v>89</v>
      </c>
      <c r="D52" s="24">
        <v>630</v>
      </c>
      <c r="E52" s="10" t="s">
        <v>126</v>
      </c>
      <c r="F52" s="39">
        <v>200</v>
      </c>
      <c r="G52" s="55">
        <f>(D52*F52)</f>
        <v>126000</v>
      </c>
    </row>
    <row r="53" spans="1:11" ht="12.75" customHeight="1" x14ac:dyDescent="0.3">
      <c r="A53" s="83"/>
      <c r="B53" s="174"/>
      <c r="C53" s="10"/>
      <c r="D53" s="24"/>
      <c r="E53" s="10"/>
      <c r="F53" s="200"/>
      <c r="G53" s="205">
        <f>SUM(G48:G52)</f>
        <v>530000</v>
      </c>
    </row>
    <row r="54" spans="1:11" ht="12.75" customHeight="1" x14ac:dyDescent="0.3">
      <c r="A54" s="83"/>
      <c r="B54" s="63" t="s">
        <v>116</v>
      </c>
      <c r="C54" s="64"/>
      <c r="D54" s="65"/>
      <c r="E54" s="64"/>
      <c r="F54" s="66"/>
      <c r="G54" s="201"/>
    </row>
    <row r="55" spans="1:11" ht="12.75" customHeight="1" x14ac:dyDescent="0.3">
      <c r="A55" s="83"/>
      <c r="B55" s="174" t="s">
        <v>117</v>
      </c>
      <c r="C55" s="10" t="s">
        <v>131</v>
      </c>
      <c r="D55" s="47">
        <v>2.5000000000000001E-2</v>
      </c>
      <c r="E55" s="10" t="s">
        <v>126</v>
      </c>
      <c r="F55" s="39">
        <v>6450</v>
      </c>
      <c r="G55" s="43">
        <f t="shared" ref="G55:G59" si="2">(D55*F55)</f>
        <v>161.25</v>
      </c>
    </row>
    <row r="56" spans="1:11" ht="12.75" customHeight="1" x14ac:dyDescent="0.3">
      <c r="A56" s="83"/>
      <c r="B56" s="174" t="s">
        <v>118</v>
      </c>
      <c r="C56" s="10" t="s">
        <v>131</v>
      </c>
      <c r="D56" s="24">
        <v>0.02</v>
      </c>
      <c r="E56" s="10" t="s">
        <v>138</v>
      </c>
      <c r="F56" s="39">
        <v>32500</v>
      </c>
      <c r="G56" s="43">
        <f t="shared" si="2"/>
        <v>650</v>
      </c>
    </row>
    <row r="57" spans="1:11" ht="12.75" customHeight="1" x14ac:dyDescent="0.3">
      <c r="A57" s="83"/>
      <c r="B57" s="174" t="s">
        <v>119</v>
      </c>
      <c r="C57" s="10" t="s">
        <v>131</v>
      </c>
      <c r="D57" s="48">
        <v>0.1</v>
      </c>
      <c r="E57" s="10" t="s">
        <v>139</v>
      </c>
      <c r="F57" s="39">
        <v>32000</v>
      </c>
      <c r="G57" s="43">
        <f t="shared" si="2"/>
        <v>3200</v>
      </c>
    </row>
    <row r="58" spans="1:11" ht="12.75" customHeight="1" x14ac:dyDescent="0.3">
      <c r="A58" s="83"/>
      <c r="B58" s="174" t="s">
        <v>120</v>
      </c>
      <c r="C58" s="10" t="s">
        <v>131</v>
      </c>
      <c r="D58" s="48">
        <v>0.01</v>
      </c>
      <c r="E58" s="10" t="s">
        <v>139</v>
      </c>
      <c r="F58" s="39">
        <v>138000</v>
      </c>
      <c r="G58" s="43">
        <f t="shared" si="2"/>
        <v>1380</v>
      </c>
    </row>
    <row r="59" spans="1:11" ht="12.75" customHeight="1" x14ac:dyDescent="0.3">
      <c r="A59" s="83"/>
      <c r="B59" s="174" t="s">
        <v>121</v>
      </c>
      <c r="C59" s="10" t="s">
        <v>33</v>
      </c>
      <c r="D59" s="48">
        <v>0.02</v>
      </c>
      <c r="E59" s="10" t="s">
        <v>164</v>
      </c>
      <c r="F59" s="39">
        <v>58000</v>
      </c>
      <c r="G59" s="55">
        <f t="shared" si="2"/>
        <v>1160</v>
      </c>
    </row>
    <row r="60" spans="1:11" ht="12.75" customHeight="1" x14ac:dyDescent="0.3">
      <c r="A60" s="83"/>
      <c r="G60" s="206">
        <f>SUM(G55:G59)</f>
        <v>6551.25</v>
      </c>
    </row>
    <row r="61" spans="1:11" ht="12.75" customHeight="1" x14ac:dyDescent="0.3">
      <c r="A61" s="83"/>
      <c r="B61" s="63" t="s">
        <v>32</v>
      </c>
      <c r="C61" s="67"/>
      <c r="D61" s="67"/>
      <c r="E61" s="67"/>
      <c r="F61" s="68"/>
      <c r="G61" s="69">
        <f t="shared" ref="G61:G65" si="3">(D61*F61)</f>
        <v>0</v>
      </c>
    </row>
    <row r="62" spans="1:11" ht="12.75" customHeight="1" x14ac:dyDescent="0.3">
      <c r="A62" s="83"/>
      <c r="B62" s="23" t="s">
        <v>96</v>
      </c>
      <c r="C62" s="12" t="s">
        <v>100</v>
      </c>
      <c r="D62" s="12">
        <v>5</v>
      </c>
      <c r="E62" s="12" t="s">
        <v>134</v>
      </c>
      <c r="F62" s="40">
        <v>7200</v>
      </c>
      <c r="G62" s="43">
        <f t="shared" si="3"/>
        <v>36000</v>
      </c>
    </row>
    <row r="63" spans="1:11" ht="12.75" customHeight="1" x14ac:dyDescent="0.3">
      <c r="A63" s="89"/>
      <c r="B63" s="175" t="s">
        <v>97</v>
      </c>
      <c r="C63" s="37" t="s">
        <v>101</v>
      </c>
      <c r="D63" s="12">
        <v>20</v>
      </c>
      <c r="E63" s="12" t="s">
        <v>126</v>
      </c>
      <c r="F63" s="40">
        <v>720</v>
      </c>
      <c r="G63" s="43">
        <f t="shared" si="3"/>
        <v>14400</v>
      </c>
    </row>
    <row r="64" spans="1:11" ht="12.75" customHeight="1" x14ac:dyDescent="0.3">
      <c r="A64" s="89"/>
      <c r="B64" s="175" t="s">
        <v>114</v>
      </c>
      <c r="C64" s="37" t="s">
        <v>101</v>
      </c>
      <c r="D64" s="12">
        <v>30</v>
      </c>
      <c r="E64" s="12" t="s">
        <v>126</v>
      </c>
      <c r="F64" s="40">
        <v>420</v>
      </c>
      <c r="G64" s="43">
        <f t="shared" si="3"/>
        <v>12600</v>
      </c>
    </row>
    <row r="65" spans="1:9" ht="12.75" customHeight="1" x14ac:dyDescent="0.3">
      <c r="A65" s="89"/>
      <c r="B65" s="175" t="s">
        <v>115</v>
      </c>
      <c r="C65" s="37" t="s">
        <v>101</v>
      </c>
      <c r="D65" s="12">
        <v>20</v>
      </c>
      <c r="E65" s="12" t="s">
        <v>126</v>
      </c>
      <c r="F65" s="40">
        <v>1380</v>
      </c>
      <c r="G65" s="43">
        <f t="shared" si="3"/>
        <v>27600</v>
      </c>
    </row>
    <row r="66" spans="1:9" ht="12.75" customHeight="1" x14ac:dyDescent="0.3">
      <c r="A66" s="89"/>
      <c r="B66" s="175" t="s">
        <v>98</v>
      </c>
      <c r="C66" s="38" t="s">
        <v>101</v>
      </c>
      <c r="D66" s="24">
        <v>20</v>
      </c>
      <c r="E66" s="12" t="s">
        <v>133</v>
      </c>
      <c r="F66" s="40">
        <v>1140</v>
      </c>
      <c r="G66" s="11">
        <f>(D66*F66)</f>
        <v>22800</v>
      </c>
    </row>
    <row r="67" spans="1:9" ht="12.75" customHeight="1" x14ac:dyDescent="0.3">
      <c r="A67" s="89"/>
      <c r="B67" s="175" t="s">
        <v>99</v>
      </c>
      <c r="C67" s="38" t="s">
        <v>101</v>
      </c>
      <c r="D67" s="24">
        <v>20</v>
      </c>
      <c r="E67" s="10" t="s">
        <v>132</v>
      </c>
      <c r="F67" s="40">
        <v>1120</v>
      </c>
      <c r="G67" s="21">
        <f>(D67*F67)</f>
        <v>22400</v>
      </c>
    </row>
    <row r="68" spans="1:9" ht="12.75" customHeight="1" x14ac:dyDescent="0.3">
      <c r="A68" s="89"/>
      <c r="B68" s="176"/>
      <c r="C68" s="38"/>
      <c r="D68" s="24"/>
      <c r="E68" s="10"/>
      <c r="F68" s="56"/>
      <c r="G68" s="203">
        <f>SUM(G62:G67)</f>
        <v>135800</v>
      </c>
    </row>
    <row r="69" spans="1:9" ht="12.75" customHeight="1" x14ac:dyDescent="0.3">
      <c r="A69" s="89"/>
      <c r="B69" s="209" t="s">
        <v>151</v>
      </c>
      <c r="C69" s="207"/>
      <c r="D69" s="67"/>
      <c r="E69" s="67"/>
      <c r="F69" s="70"/>
      <c r="G69" s="204"/>
    </row>
    <row r="70" spans="1:9" ht="12.75" customHeight="1" x14ac:dyDescent="0.3">
      <c r="A70" s="83"/>
      <c r="B70" s="208" t="s">
        <v>152</v>
      </c>
      <c r="C70" s="156" t="s">
        <v>153</v>
      </c>
      <c r="D70" s="157">
        <v>300</v>
      </c>
      <c r="E70" s="156" t="s">
        <v>154</v>
      </c>
      <c r="F70" s="158">
        <v>3500</v>
      </c>
      <c r="G70" s="222">
        <f>D70*F70</f>
        <v>1050000</v>
      </c>
    </row>
    <row r="71" spans="1:9" ht="12.75" customHeight="1" x14ac:dyDescent="0.3">
      <c r="A71" s="83"/>
      <c r="B71" s="174"/>
      <c r="C71" s="10"/>
      <c r="D71" s="24"/>
      <c r="E71" s="10"/>
      <c r="F71" s="40"/>
      <c r="G71" s="28"/>
    </row>
    <row r="72" spans="1:9" ht="12.75" customHeight="1" x14ac:dyDescent="0.3">
      <c r="A72" s="83"/>
      <c r="B72" s="63" t="s">
        <v>34</v>
      </c>
      <c r="C72" s="67"/>
      <c r="D72" s="67"/>
      <c r="E72" s="67"/>
      <c r="F72" s="68"/>
      <c r="G72" s="71"/>
    </row>
    <row r="73" spans="1:9" ht="12.75" customHeight="1" x14ac:dyDescent="0.3">
      <c r="A73" s="83"/>
      <c r="B73" s="23" t="s">
        <v>90</v>
      </c>
      <c r="C73" s="20" t="s">
        <v>102</v>
      </c>
      <c r="D73" s="20">
        <v>0.1</v>
      </c>
      <c r="E73" s="20" t="s">
        <v>107</v>
      </c>
      <c r="F73" s="41">
        <v>37990</v>
      </c>
      <c r="G73" s="41">
        <f>D73*F73</f>
        <v>3799</v>
      </c>
    </row>
    <row r="74" spans="1:9" ht="12.75" customHeight="1" x14ac:dyDescent="0.3">
      <c r="A74" s="83"/>
      <c r="B74" s="23" t="s">
        <v>91</v>
      </c>
      <c r="C74" s="20" t="s">
        <v>102</v>
      </c>
      <c r="D74" s="20">
        <v>0.1</v>
      </c>
      <c r="E74" s="20" t="s">
        <v>106</v>
      </c>
      <c r="F74" s="41">
        <v>28500</v>
      </c>
      <c r="G74" s="41">
        <f t="shared" ref="G74:G79" si="4">D74*F74</f>
        <v>2850</v>
      </c>
    </row>
    <row r="75" spans="1:9" ht="12.75" customHeight="1" x14ac:dyDescent="0.3">
      <c r="A75" s="83"/>
      <c r="B75" s="23" t="s">
        <v>92</v>
      </c>
      <c r="C75" s="20" t="s">
        <v>101</v>
      </c>
      <c r="D75" s="20">
        <v>0.15</v>
      </c>
      <c r="E75" s="20" t="s">
        <v>105</v>
      </c>
      <c r="F75" s="41">
        <v>42000</v>
      </c>
      <c r="G75" s="41">
        <f t="shared" si="4"/>
        <v>6300</v>
      </c>
    </row>
    <row r="76" spans="1:9" ht="12.75" customHeight="1" x14ac:dyDescent="0.3">
      <c r="A76" s="83"/>
      <c r="B76" s="23" t="s">
        <v>93</v>
      </c>
      <c r="C76" s="20" t="s">
        <v>102</v>
      </c>
      <c r="D76" s="20">
        <v>0.1</v>
      </c>
      <c r="E76" s="20" t="s">
        <v>104</v>
      </c>
      <c r="F76" s="41">
        <v>38500</v>
      </c>
      <c r="G76" s="41">
        <f t="shared" si="4"/>
        <v>3850</v>
      </c>
    </row>
    <row r="77" spans="1:9" ht="12.75" customHeight="1" x14ac:dyDescent="0.3">
      <c r="A77" s="83"/>
      <c r="B77" s="23" t="s">
        <v>94</v>
      </c>
      <c r="C77" s="20" t="s">
        <v>103</v>
      </c>
      <c r="D77" s="20">
        <v>0.1</v>
      </c>
      <c r="E77" s="20" t="s">
        <v>79</v>
      </c>
      <c r="F77" s="41">
        <v>43500</v>
      </c>
      <c r="G77" s="41">
        <f t="shared" si="4"/>
        <v>4350</v>
      </c>
    </row>
    <row r="78" spans="1:9" ht="12.75" customHeight="1" x14ac:dyDescent="0.3">
      <c r="A78" s="83"/>
      <c r="B78" s="174" t="s">
        <v>130</v>
      </c>
      <c r="C78" s="10" t="s">
        <v>131</v>
      </c>
      <c r="D78" s="24">
        <v>0.2</v>
      </c>
      <c r="E78" s="10" t="s">
        <v>136</v>
      </c>
      <c r="F78" s="40">
        <v>17200</v>
      </c>
      <c r="G78" s="41">
        <f t="shared" si="4"/>
        <v>3440</v>
      </c>
    </row>
    <row r="79" spans="1:9" ht="12.75" customHeight="1" x14ac:dyDescent="0.3">
      <c r="A79" s="83"/>
      <c r="B79" s="22" t="s">
        <v>95</v>
      </c>
      <c r="C79" s="13" t="s">
        <v>103</v>
      </c>
      <c r="D79" s="25">
        <v>0.2</v>
      </c>
      <c r="E79" s="13" t="s">
        <v>137</v>
      </c>
      <c r="F79" s="42">
        <v>4800</v>
      </c>
      <c r="G79" s="41">
        <f t="shared" si="4"/>
        <v>960</v>
      </c>
      <c r="I79" s="107"/>
    </row>
    <row r="80" spans="1:9" ht="13.5" customHeight="1" x14ac:dyDescent="0.3">
      <c r="A80" s="77"/>
      <c r="B80" s="169" t="s">
        <v>35</v>
      </c>
      <c r="C80" s="14"/>
      <c r="D80" s="14"/>
      <c r="E80" s="14"/>
      <c r="F80" s="54"/>
      <c r="G80" s="222">
        <f>G73+G74+G75+G76+G77+G78+G79</f>
        <v>25549</v>
      </c>
    </row>
    <row r="81" spans="1:255" ht="12" customHeight="1" x14ac:dyDescent="0.3">
      <c r="A81" s="77"/>
      <c r="B81" s="171" t="s">
        <v>36</v>
      </c>
      <c r="C81" s="100"/>
      <c r="D81" s="101"/>
      <c r="E81" s="101"/>
      <c r="F81" s="102"/>
      <c r="G81" s="212"/>
    </row>
    <row r="82" spans="1:255" ht="24" customHeight="1" x14ac:dyDescent="0.3">
      <c r="A82" s="77"/>
      <c r="B82" s="109" t="s">
        <v>170</v>
      </c>
      <c r="C82" s="109" t="s">
        <v>30</v>
      </c>
      <c r="D82" s="109" t="s">
        <v>31</v>
      </c>
      <c r="E82" s="108" t="s">
        <v>18</v>
      </c>
      <c r="F82" s="109" t="s">
        <v>19</v>
      </c>
      <c r="G82" s="108" t="s">
        <v>20</v>
      </c>
    </row>
    <row r="83" spans="1:255" s="112" customFormat="1" ht="24" customHeight="1" x14ac:dyDescent="0.3">
      <c r="A83" s="110"/>
      <c r="B83" s="177" t="s">
        <v>148</v>
      </c>
      <c r="C83" s="27" t="s">
        <v>149</v>
      </c>
      <c r="D83" s="28">
        <v>400</v>
      </c>
      <c r="E83" s="29" t="s">
        <v>150</v>
      </c>
      <c r="F83" s="49">
        <v>600</v>
      </c>
      <c r="G83" s="28">
        <f>D83*F83</f>
        <v>240000</v>
      </c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</row>
    <row r="84" spans="1:255" s="112" customFormat="1" ht="24" customHeight="1" x14ac:dyDescent="0.3">
      <c r="A84" s="110"/>
      <c r="B84" s="178" t="s">
        <v>109</v>
      </c>
      <c r="C84" s="30" t="s">
        <v>101</v>
      </c>
      <c r="D84" s="36">
        <v>0.2</v>
      </c>
      <c r="E84" s="31" t="s">
        <v>147</v>
      </c>
      <c r="F84" s="50">
        <v>50000</v>
      </c>
      <c r="G84" s="28">
        <f t="shared" ref="G84:G86" si="5">(D84*F84)</f>
        <v>10000</v>
      </c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</row>
    <row r="85" spans="1:255" s="112" customFormat="1" ht="24" customHeight="1" x14ac:dyDescent="0.3">
      <c r="A85" s="110"/>
      <c r="B85" s="179" t="s">
        <v>110</v>
      </c>
      <c r="C85" s="33" t="s">
        <v>112</v>
      </c>
      <c r="D85" s="35">
        <v>0.1</v>
      </c>
      <c r="E85" s="34" t="s">
        <v>113</v>
      </c>
      <c r="F85" s="51">
        <v>22600</v>
      </c>
      <c r="G85" s="28">
        <f t="shared" si="5"/>
        <v>2260</v>
      </c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</row>
    <row r="86" spans="1:255" ht="12.75" customHeight="1" x14ac:dyDescent="0.3">
      <c r="A86" s="89"/>
      <c r="B86" s="175" t="s">
        <v>111</v>
      </c>
      <c r="C86" s="113" t="s">
        <v>112</v>
      </c>
      <c r="D86" s="114">
        <v>0.1</v>
      </c>
      <c r="E86" s="113" t="s">
        <v>113</v>
      </c>
      <c r="F86" s="115">
        <v>112000</v>
      </c>
      <c r="G86" s="53">
        <f t="shared" si="5"/>
        <v>11200</v>
      </c>
    </row>
    <row r="87" spans="1:255" ht="13.5" customHeight="1" x14ac:dyDescent="0.3">
      <c r="A87" s="77"/>
      <c r="B87" s="180" t="s">
        <v>38</v>
      </c>
      <c r="C87" s="32"/>
      <c r="D87" s="32"/>
      <c r="E87" s="32"/>
      <c r="F87" s="52"/>
      <c r="G87" s="222">
        <f>G83+G84+G85+G86</f>
        <v>263460</v>
      </c>
    </row>
    <row r="88" spans="1:255" ht="12" customHeight="1" x14ac:dyDescent="0.3">
      <c r="A88" s="72"/>
      <c r="B88" s="181"/>
      <c r="C88" s="116"/>
      <c r="D88" s="116"/>
      <c r="E88" s="116"/>
      <c r="F88" s="117"/>
      <c r="G88" s="118"/>
    </row>
    <row r="89" spans="1:255" ht="12" customHeight="1" x14ac:dyDescent="0.3">
      <c r="A89" s="89"/>
      <c r="B89" s="213" t="s">
        <v>165</v>
      </c>
      <c r="C89" s="217"/>
      <c r="D89" s="218"/>
      <c r="E89" s="218"/>
      <c r="F89" s="218"/>
      <c r="G89" s="220">
        <f>G36+G45+G53+G60+G68+G70+G80+G87</f>
        <v>2596360.25</v>
      </c>
      <c r="H89" s="210"/>
    </row>
    <row r="90" spans="1:255" ht="12" customHeight="1" x14ac:dyDescent="0.3">
      <c r="A90" s="89"/>
      <c r="B90" s="214" t="s">
        <v>166</v>
      </c>
      <c r="C90" s="224"/>
      <c r="D90" s="219"/>
      <c r="E90" s="219"/>
      <c r="F90" s="219"/>
      <c r="G90" s="221">
        <f>G89*0.05</f>
        <v>129818.01250000001</v>
      </c>
    </row>
    <row r="91" spans="1:255" ht="12" customHeight="1" x14ac:dyDescent="0.3">
      <c r="A91" s="89"/>
      <c r="B91" s="225" t="s">
        <v>167</v>
      </c>
      <c r="C91" s="217"/>
      <c r="D91" s="218"/>
      <c r="E91" s="218"/>
      <c r="F91" s="218"/>
      <c r="G91" s="226">
        <f>G90+G89</f>
        <v>2726178.2625000002</v>
      </c>
    </row>
    <row r="92" spans="1:255" ht="12" customHeight="1" x14ac:dyDescent="0.3">
      <c r="A92" s="89"/>
      <c r="B92" s="215" t="s">
        <v>169</v>
      </c>
      <c r="C92" s="224"/>
      <c r="D92" s="219"/>
      <c r="E92" s="219"/>
      <c r="F92" s="219"/>
      <c r="G92" s="222">
        <f>G12</f>
        <v>3750000</v>
      </c>
    </row>
    <row r="93" spans="1:255" ht="12" customHeight="1" x14ac:dyDescent="0.3">
      <c r="A93" s="89"/>
      <c r="B93" s="216" t="s">
        <v>168</v>
      </c>
      <c r="C93" s="217"/>
      <c r="D93" s="227"/>
      <c r="E93" s="227"/>
      <c r="F93" s="227"/>
      <c r="G93" s="223">
        <f>G92-G91</f>
        <v>1023821.7374999998</v>
      </c>
    </row>
    <row r="94" spans="1:255" ht="12" customHeight="1" x14ac:dyDescent="0.3">
      <c r="A94" s="89"/>
      <c r="B94" s="182" t="s">
        <v>162</v>
      </c>
      <c r="C94" s="119"/>
      <c r="D94" s="119"/>
      <c r="E94" s="119"/>
      <c r="F94" s="119"/>
      <c r="G94" s="120"/>
    </row>
    <row r="95" spans="1:255" ht="12.75" customHeight="1" thickBot="1" x14ac:dyDescent="0.35">
      <c r="A95" s="89"/>
      <c r="B95" s="183"/>
      <c r="C95" s="119"/>
      <c r="D95" s="119"/>
      <c r="E95" s="119"/>
      <c r="F95" s="119"/>
      <c r="G95" s="120"/>
    </row>
    <row r="96" spans="1:255" ht="12" customHeight="1" x14ac:dyDescent="0.3">
      <c r="A96" s="89"/>
      <c r="B96" s="184" t="s">
        <v>163</v>
      </c>
      <c r="C96" s="121"/>
      <c r="D96" s="121"/>
      <c r="E96" s="121"/>
      <c r="F96" s="122"/>
      <c r="G96" s="120"/>
    </row>
    <row r="97" spans="1:7" ht="12" customHeight="1" x14ac:dyDescent="0.3">
      <c r="A97" s="89"/>
      <c r="B97" s="185" t="s">
        <v>39</v>
      </c>
      <c r="C97" s="123"/>
      <c r="D97" s="123"/>
      <c r="E97" s="123"/>
      <c r="F97" s="124"/>
      <c r="G97" s="120"/>
    </row>
    <row r="98" spans="1:7" ht="12" customHeight="1" x14ac:dyDescent="0.3">
      <c r="A98" s="89"/>
      <c r="B98" s="185" t="s">
        <v>40</v>
      </c>
      <c r="C98" s="123" t="s">
        <v>143</v>
      </c>
      <c r="D98" s="123"/>
      <c r="E98" s="123"/>
      <c r="F98" s="124"/>
      <c r="G98" s="120"/>
    </row>
    <row r="99" spans="1:7" ht="12" customHeight="1" x14ac:dyDescent="0.3">
      <c r="A99" s="89"/>
      <c r="B99" s="185" t="s">
        <v>41</v>
      </c>
      <c r="C99" s="123" t="s">
        <v>144</v>
      </c>
      <c r="D99" s="123"/>
      <c r="E99" s="123"/>
      <c r="F99" s="124"/>
      <c r="G99" s="120"/>
    </row>
    <row r="100" spans="1:7" ht="12" customHeight="1" x14ac:dyDescent="0.3">
      <c r="A100" s="89"/>
      <c r="B100" s="185" t="s">
        <v>42</v>
      </c>
      <c r="C100" s="123"/>
      <c r="D100" s="123"/>
      <c r="E100" s="123"/>
      <c r="F100" s="124"/>
      <c r="G100" s="120"/>
    </row>
    <row r="101" spans="1:7" ht="12" customHeight="1" x14ac:dyDescent="0.3">
      <c r="A101" s="89"/>
      <c r="B101" s="185" t="s">
        <v>43</v>
      </c>
      <c r="C101" s="123"/>
      <c r="D101" s="123"/>
      <c r="E101" s="123"/>
      <c r="F101" s="124"/>
      <c r="G101" s="120"/>
    </row>
    <row r="102" spans="1:7" ht="12.75" customHeight="1" thickBot="1" x14ac:dyDescent="0.35">
      <c r="A102" s="89"/>
      <c r="B102" s="186" t="s">
        <v>44</v>
      </c>
      <c r="C102" s="125"/>
      <c r="D102" s="125"/>
      <c r="E102" s="125"/>
      <c r="F102" s="126"/>
      <c r="G102" s="120"/>
    </row>
    <row r="103" spans="1:7" ht="12.75" customHeight="1" x14ac:dyDescent="0.3">
      <c r="A103" s="89"/>
      <c r="B103" s="187"/>
      <c r="C103" s="123"/>
      <c r="D103" s="123"/>
      <c r="E103" s="123"/>
      <c r="F103" s="123"/>
      <c r="G103" s="120"/>
    </row>
    <row r="104" spans="1:7" ht="15" customHeight="1" thickBot="1" x14ac:dyDescent="0.35">
      <c r="A104" s="89"/>
      <c r="B104" s="291" t="s">
        <v>45</v>
      </c>
      <c r="C104" s="292"/>
      <c r="D104" s="127"/>
      <c r="E104" s="128"/>
      <c r="F104" s="128"/>
      <c r="G104" s="120"/>
    </row>
    <row r="105" spans="1:7" ht="12" customHeight="1" x14ac:dyDescent="0.3">
      <c r="A105" s="89"/>
      <c r="B105" s="188" t="s">
        <v>37</v>
      </c>
      <c r="C105" s="129" t="s">
        <v>46</v>
      </c>
      <c r="D105" s="130" t="s">
        <v>47</v>
      </c>
      <c r="E105" s="128"/>
      <c r="F105" s="128"/>
      <c r="G105" s="120"/>
    </row>
    <row r="106" spans="1:7" ht="12" customHeight="1" x14ac:dyDescent="0.3">
      <c r="A106" s="89"/>
      <c r="B106" s="189" t="s">
        <v>48</v>
      </c>
      <c r="C106" s="131">
        <f>G36</f>
        <v>307500</v>
      </c>
      <c r="D106" s="132">
        <f>(C106/C112)</f>
        <v>0.11279526516289211</v>
      </c>
      <c r="E106" s="128"/>
      <c r="F106" s="128"/>
      <c r="G106" s="120"/>
    </row>
    <row r="107" spans="1:7" ht="12" customHeight="1" x14ac:dyDescent="0.3">
      <c r="A107" s="89"/>
      <c r="B107" s="189" t="s">
        <v>49</v>
      </c>
      <c r="C107" s="133">
        <v>0</v>
      </c>
      <c r="D107" s="132">
        <v>0</v>
      </c>
      <c r="E107" s="128"/>
      <c r="F107" s="128"/>
      <c r="G107" s="120"/>
    </row>
    <row r="108" spans="1:7" ht="12" customHeight="1" x14ac:dyDescent="0.3">
      <c r="A108" s="89"/>
      <c r="B108" s="189" t="s">
        <v>50</v>
      </c>
      <c r="C108" s="131">
        <f>G45</f>
        <v>277500</v>
      </c>
      <c r="D108" s="132">
        <f>(C108/C112)</f>
        <v>0.10179084904943922</v>
      </c>
      <c r="E108" s="128"/>
      <c r="F108" s="128"/>
      <c r="G108" s="120"/>
    </row>
    <row r="109" spans="1:7" ht="12" customHeight="1" x14ac:dyDescent="0.3">
      <c r="A109" s="89"/>
      <c r="B109" s="189" t="s">
        <v>29</v>
      </c>
      <c r="C109" s="131">
        <f>G53+G60+G68+G70+G80</f>
        <v>1747900.25</v>
      </c>
      <c r="D109" s="132">
        <f>(C109/C112)</f>
        <v>0.64115405586027774</v>
      </c>
      <c r="E109" s="128"/>
      <c r="F109" s="128"/>
      <c r="G109" s="120"/>
    </row>
    <row r="110" spans="1:7" ht="12" customHeight="1" x14ac:dyDescent="0.3">
      <c r="A110" s="89"/>
      <c r="B110" s="189" t="s">
        <v>51</v>
      </c>
      <c r="C110" s="134">
        <f>G87</f>
        <v>263460</v>
      </c>
      <c r="D110" s="132">
        <f>(C110/C112)</f>
        <v>9.6640782308343262E-2</v>
      </c>
      <c r="E110" s="135"/>
      <c r="F110" s="135"/>
      <c r="G110" s="120"/>
    </row>
    <row r="111" spans="1:7" ht="12" customHeight="1" x14ac:dyDescent="0.3">
      <c r="A111" s="89"/>
      <c r="B111" s="189" t="s">
        <v>52</v>
      </c>
      <c r="C111" s="134">
        <f>G90</f>
        <v>129818.01250000001</v>
      </c>
      <c r="D111" s="132">
        <f>(C111/C112)</f>
        <v>4.7619047619047623E-2</v>
      </c>
      <c r="E111" s="135"/>
      <c r="F111" s="135"/>
      <c r="G111" s="120"/>
    </row>
    <row r="112" spans="1:7" ht="12.75" customHeight="1" thickBot="1" x14ac:dyDescent="0.35">
      <c r="A112" s="89"/>
      <c r="B112" s="190" t="s">
        <v>53</v>
      </c>
      <c r="C112" s="136">
        <f>SUM(C106:C111)</f>
        <v>2726178.2625000002</v>
      </c>
      <c r="D112" s="137">
        <f>SUM(D106:D111)</f>
        <v>1</v>
      </c>
      <c r="E112" s="135"/>
      <c r="F112" s="135"/>
      <c r="G112" s="120"/>
    </row>
    <row r="113" spans="1:7" ht="12" customHeight="1" x14ac:dyDescent="0.3">
      <c r="A113" s="89"/>
      <c r="B113" s="183"/>
      <c r="C113" s="119"/>
      <c r="D113" s="119"/>
      <c r="E113" s="119"/>
      <c r="F113" s="119"/>
      <c r="G113" s="120"/>
    </row>
    <row r="114" spans="1:7" ht="12.75" customHeight="1" x14ac:dyDescent="0.3">
      <c r="A114" s="89"/>
      <c r="B114" s="191"/>
      <c r="C114" s="119"/>
      <c r="D114" s="119"/>
      <c r="E114" s="119"/>
      <c r="F114" s="119"/>
      <c r="G114" s="120"/>
    </row>
    <row r="115" spans="1:7" ht="12" customHeight="1" thickBot="1" x14ac:dyDescent="0.35">
      <c r="A115" s="138"/>
      <c r="B115" s="192"/>
      <c r="C115" s="139" t="s">
        <v>158</v>
      </c>
      <c r="D115" s="140"/>
      <c r="E115" s="141"/>
      <c r="F115" s="142"/>
      <c r="G115" s="120"/>
    </row>
    <row r="116" spans="1:7" ht="12" customHeight="1" thickBot="1" x14ac:dyDescent="0.35">
      <c r="A116" s="89"/>
      <c r="B116" s="193"/>
      <c r="C116" s="143" t="s">
        <v>159</v>
      </c>
      <c r="D116" s="144" t="s">
        <v>160</v>
      </c>
      <c r="E116" s="143" t="s">
        <v>161</v>
      </c>
      <c r="F116" s="145"/>
      <c r="G116" s="146"/>
    </row>
    <row r="117" spans="1:7" ht="12" customHeight="1" x14ac:dyDescent="0.3">
      <c r="A117" s="89"/>
      <c r="B117" s="194" t="s">
        <v>145</v>
      </c>
      <c r="C117" s="147">
        <v>5000</v>
      </c>
      <c r="D117" s="148">
        <v>7500</v>
      </c>
      <c r="E117" s="149">
        <v>8000</v>
      </c>
      <c r="F117" s="145"/>
      <c r="G117" s="146"/>
    </row>
    <row r="118" spans="1:7" ht="12.75" customHeight="1" thickBot="1" x14ac:dyDescent="0.35">
      <c r="A118" s="89"/>
      <c r="B118" s="190" t="s">
        <v>146</v>
      </c>
      <c r="C118" s="150">
        <f>C112/C117</f>
        <v>545.23565250000001</v>
      </c>
      <c r="D118" s="151">
        <f>C112/D117</f>
        <v>363.49043500000005</v>
      </c>
      <c r="E118" s="152">
        <f>C112/E117</f>
        <v>340.77228281250001</v>
      </c>
      <c r="F118" s="145"/>
      <c r="G118" s="146"/>
    </row>
    <row r="119" spans="1:7" ht="15.6" customHeight="1" x14ac:dyDescent="0.3">
      <c r="A119" s="89"/>
      <c r="B119" s="195" t="s">
        <v>54</v>
      </c>
      <c r="C119" s="123"/>
      <c r="D119" s="123"/>
      <c r="E119" s="123"/>
      <c r="F119" s="123"/>
      <c r="G119" s="123"/>
    </row>
  </sheetData>
  <mergeCells count="7">
    <mergeCell ref="B104:C104"/>
    <mergeCell ref="E13:F13"/>
    <mergeCell ref="E11:F11"/>
    <mergeCell ref="E10:F10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120"/>
  <sheetViews>
    <sheetView topLeftCell="A76" zoomScale="110" zoomScaleNormal="110" workbookViewId="0">
      <selection activeCell="G91" sqref="G91"/>
    </sheetView>
  </sheetViews>
  <sheetFormatPr baseColWidth="10" defaultColWidth="10.85546875" defaultRowHeight="11.25" customHeight="1" x14ac:dyDescent="0.3"/>
  <cols>
    <col min="1" max="1" width="4.42578125" style="107" customWidth="1"/>
    <col min="2" max="2" width="16.7109375" style="111" customWidth="1"/>
    <col min="3" max="3" width="23.7109375" style="74" bestFit="1" customWidth="1"/>
    <col min="4" max="4" width="9.42578125" style="74" customWidth="1"/>
    <col min="5" max="5" width="14.42578125" style="74" customWidth="1"/>
    <col min="6" max="6" width="11" style="74" customWidth="1"/>
    <col min="7" max="7" width="12.42578125" style="74" customWidth="1"/>
    <col min="8" max="255" width="10.85546875" style="74" customWidth="1"/>
    <col min="256" max="16384" width="10.85546875" style="75"/>
  </cols>
  <sheetData>
    <row r="1" spans="1:7" ht="15" customHeight="1" x14ac:dyDescent="0.3">
      <c r="A1" s="72"/>
      <c r="B1" s="159"/>
      <c r="C1" s="73"/>
      <c r="D1" s="73"/>
      <c r="E1" s="73"/>
      <c r="F1" s="73"/>
      <c r="G1" s="73"/>
    </row>
    <row r="2" spans="1:7" ht="15" customHeight="1" x14ac:dyDescent="0.3">
      <c r="A2" s="72"/>
      <c r="B2" s="159"/>
      <c r="C2" s="73"/>
      <c r="D2" s="73"/>
      <c r="E2" s="73"/>
      <c r="F2" s="73"/>
      <c r="G2" s="73"/>
    </row>
    <row r="3" spans="1:7" ht="15" customHeight="1" x14ac:dyDescent="0.3">
      <c r="A3" s="72"/>
      <c r="B3" s="159"/>
      <c r="C3" s="73"/>
      <c r="D3" s="73"/>
      <c r="E3" s="73"/>
      <c r="F3" s="73"/>
      <c r="G3" s="73"/>
    </row>
    <row r="4" spans="1:7" ht="15" customHeight="1" x14ac:dyDescent="0.3">
      <c r="A4" s="72"/>
      <c r="B4" s="159"/>
      <c r="C4" s="73"/>
      <c r="D4" s="73"/>
      <c r="E4" s="73"/>
      <c r="F4" s="73"/>
      <c r="G4" s="73"/>
    </row>
    <row r="5" spans="1:7" ht="15" customHeight="1" x14ac:dyDescent="0.3">
      <c r="A5" s="72"/>
      <c r="B5" s="159"/>
      <c r="C5" s="73"/>
      <c r="D5" s="73"/>
      <c r="E5" s="73"/>
      <c r="F5" s="73"/>
      <c r="G5" s="73"/>
    </row>
    <row r="6" spans="1:7" ht="15" customHeight="1" x14ac:dyDescent="0.3">
      <c r="A6" s="72"/>
      <c r="B6" s="159"/>
      <c r="C6" s="73"/>
      <c r="D6" s="73"/>
      <c r="E6" s="73"/>
      <c r="F6" s="73"/>
      <c r="G6" s="73"/>
    </row>
    <row r="7" spans="1:7" ht="15" customHeight="1" x14ac:dyDescent="0.3">
      <c r="A7" s="72"/>
      <c r="B7" s="159"/>
      <c r="C7" s="73"/>
      <c r="D7" s="73"/>
      <c r="E7" s="73"/>
      <c r="F7" s="73"/>
      <c r="G7" s="73"/>
    </row>
    <row r="8" spans="1:7" ht="15" customHeight="1" x14ac:dyDescent="0.3">
      <c r="A8" s="72"/>
      <c r="B8" s="160"/>
      <c r="C8" s="76"/>
      <c r="D8" s="73"/>
      <c r="E8" s="76"/>
      <c r="F8" s="76"/>
      <c r="G8" s="76"/>
    </row>
    <row r="9" spans="1:7" ht="12" customHeight="1" x14ac:dyDescent="0.3">
      <c r="A9" s="77"/>
      <c r="B9" s="233" t="s">
        <v>172</v>
      </c>
      <c r="C9" s="78" t="s">
        <v>60</v>
      </c>
      <c r="D9" s="2"/>
      <c r="E9" s="233" t="s">
        <v>171</v>
      </c>
      <c r="F9" s="233"/>
      <c r="G9" s="231">
        <v>7000</v>
      </c>
    </row>
    <row r="10" spans="1:7" ht="27.6" customHeight="1" x14ac:dyDescent="0.3">
      <c r="A10" s="77"/>
      <c r="B10" s="161" t="s">
        <v>0</v>
      </c>
      <c r="C10" s="1" t="s">
        <v>57</v>
      </c>
      <c r="D10" s="2"/>
      <c r="E10" s="293" t="s">
        <v>1</v>
      </c>
      <c r="F10" s="294"/>
      <c r="G10" s="3" t="s">
        <v>122</v>
      </c>
    </row>
    <row r="11" spans="1:7" ht="18" customHeight="1" x14ac:dyDescent="0.3">
      <c r="A11" s="77"/>
      <c r="B11" s="161" t="s">
        <v>2</v>
      </c>
      <c r="C11" s="3" t="s">
        <v>3</v>
      </c>
      <c r="D11" s="2"/>
      <c r="E11" s="293" t="s">
        <v>156</v>
      </c>
      <c r="F11" s="294"/>
      <c r="G11" s="4">
        <v>500</v>
      </c>
    </row>
    <row r="12" spans="1:7" ht="14.45" customHeight="1" x14ac:dyDescent="0.3">
      <c r="A12" s="77"/>
      <c r="B12" s="161" t="s">
        <v>4</v>
      </c>
      <c r="C12" s="5" t="s">
        <v>58</v>
      </c>
      <c r="D12" s="2"/>
      <c r="E12" s="229" t="s">
        <v>5</v>
      </c>
      <c r="F12" s="230" t="s">
        <v>157</v>
      </c>
      <c r="G12" s="6">
        <f>(G9*G11)</f>
        <v>3500000</v>
      </c>
    </row>
    <row r="13" spans="1:7" ht="14.45" customHeight="1" x14ac:dyDescent="0.3">
      <c r="A13" s="77"/>
      <c r="B13" s="161" t="s">
        <v>6</v>
      </c>
      <c r="C13" s="3" t="s">
        <v>59</v>
      </c>
      <c r="D13" s="2"/>
      <c r="E13" s="293" t="s">
        <v>7</v>
      </c>
      <c r="F13" s="294"/>
      <c r="G13" s="3" t="s">
        <v>61</v>
      </c>
    </row>
    <row r="14" spans="1:7" ht="13.5" customHeight="1" x14ac:dyDescent="0.3">
      <c r="A14" s="77"/>
      <c r="B14" s="161" t="s">
        <v>8</v>
      </c>
      <c r="C14" s="3" t="s">
        <v>55</v>
      </c>
      <c r="D14" s="2"/>
      <c r="E14" s="293" t="s">
        <v>9</v>
      </c>
      <c r="F14" s="294"/>
      <c r="G14" s="3" t="s">
        <v>122</v>
      </c>
    </row>
    <row r="15" spans="1:7" ht="25.5" customHeight="1" x14ac:dyDescent="0.3">
      <c r="A15" s="77"/>
      <c r="B15" s="161" t="s">
        <v>10</v>
      </c>
      <c r="C15" s="7">
        <v>44727</v>
      </c>
      <c r="D15" s="2"/>
      <c r="E15" s="295" t="s">
        <v>11</v>
      </c>
      <c r="F15" s="296"/>
      <c r="G15" s="5" t="s">
        <v>12</v>
      </c>
    </row>
    <row r="16" spans="1:7" ht="12" customHeight="1" x14ac:dyDescent="0.3">
      <c r="A16" s="72"/>
      <c r="B16" s="162" t="s">
        <v>123</v>
      </c>
      <c r="C16" s="79" t="s">
        <v>124</v>
      </c>
      <c r="D16" s="80"/>
      <c r="E16" s="81"/>
      <c r="F16" s="81"/>
      <c r="G16" s="82"/>
    </row>
    <row r="17" spans="1:7" ht="12" customHeight="1" x14ac:dyDescent="0.3">
      <c r="A17" s="83"/>
      <c r="B17" s="297" t="s">
        <v>13</v>
      </c>
      <c r="C17" s="298"/>
      <c r="D17" s="298"/>
      <c r="E17" s="298"/>
      <c r="F17" s="298"/>
      <c r="G17" s="298"/>
    </row>
    <row r="18" spans="1:7" ht="12" customHeight="1" x14ac:dyDescent="0.3">
      <c r="A18" s="72"/>
      <c r="B18" s="163"/>
      <c r="C18" s="84"/>
      <c r="D18" s="84"/>
      <c r="E18" s="84"/>
      <c r="F18" s="85"/>
      <c r="G18" s="85"/>
    </row>
    <row r="19" spans="1:7" ht="12" customHeight="1" x14ac:dyDescent="0.3">
      <c r="A19" s="77"/>
      <c r="B19" s="234" t="s">
        <v>14</v>
      </c>
      <c r="C19" s="86"/>
      <c r="D19" s="87"/>
      <c r="E19" s="87"/>
      <c r="F19" s="87"/>
      <c r="G19" s="87"/>
    </row>
    <row r="20" spans="1:7" ht="24" customHeight="1" x14ac:dyDescent="0.3">
      <c r="A20" s="83"/>
      <c r="B20" s="235" t="s">
        <v>15</v>
      </c>
      <c r="C20" s="88" t="s">
        <v>16</v>
      </c>
      <c r="D20" s="88" t="s">
        <v>17</v>
      </c>
      <c r="E20" s="88" t="s">
        <v>18</v>
      </c>
      <c r="F20" s="88" t="s">
        <v>19</v>
      </c>
      <c r="G20" s="88" t="s">
        <v>20</v>
      </c>
    </row>
    <row r="21" spans="1:7" ht="16.5" x14ac:dyDescent="0.3">
      <c r="A21" s="83"/>
      <c r="B21" s="165" t="s">
        <v>62</v>
      </c>
      <c r="C21" s="8" t="s">
        <v>21</v>
      </c>
      <c r="D21" s="15">
        <v>0.2</v>
      </c>
      <c r="E21" s="228" t="s">
        <v>140</v>
      </c>
      <c r="F21" s="6">
        <v>26000</v>
      </c>
      <c r="G21" s="6">
        <f t="shared" ref="G21:G35" si="0">(D21*F21)</f>
        <v>5200</v>
      </c>
    </row>
    <row r="22" spans="1:7" ht="16.5" x14ac:dyDescent="0.3">
      <c r="A22" s="83"/>
      <c r="B22" s="165" t="s">
        <v>63</v>
      </c>
      <c r="C22" s="8" t="s">
        <v>21</v>
      </c>
      <c r="D22" s="15">
        <v>1</v>
      </c>
      <c r="E22" s="228" t="s">
        <v>126</v>
      </c>
      <c r="F22" s="6">
        <v>26000</v>
      </c>
      <c r="G22" s="6">
        <f t="shared" si="0"/>
        <v>26000</v>
      </c>
    </row>
    <row r="23" spans="1:7" ht="16.5" x14ac:dyDescent="0.3">
      <c r="A23" s="83"/>
      <c r="B23" s="165" t="s">
        <v>64</v>
      </c>
      <c r="C23" s="8" t="s">
        <v>21</v>
      </c>
      <c r="D23" s="15">
        <v>0.5</v>
      </c>
      <c r="E23" s="228" t="s">
        <v>141</v>
      </c>
      <c r="F23" s="6">
        <v>26000</v>
      </c>
      <c r="G23" s="6">
        <f t="shared" si="0"/>
        <v>13000</v>
      </c>
    </row>
    <row r="24" spans="1:7" ht="16.5" x14ac:dyDescent="0.3">
      <c r="A24" s="83"/>
      <c r="B24" s="165" t="s">
        <v>65</v>
      </c>
      <c r="C24" s="8" t="s">
        <v>21</v>
      </c>
      <c r="D24" s="15">
        <v>0.5</v>
      </c>
      <c r="E24" s="228" t="s">
        <v>140</v>
      </c>
      <c r="F24" s="6">
        <v>26000</v>
      </c>
      <c r="G24" s="6">
        <f t="shared" si="0"/>
        <v>13000</v>
      </c>
    </row>
    <row r="25" spans="1:7" ht="16.5" x14ac:dyDescent="0.3">
      <c r="A25" s="83"/>
      <c r="B25" s="165" t="s">
        <v>66</v>
      </c>
      <c r="C25" s="8" t="s">
        <v>21</v>
      </c>
      <c r="D25" s="15">
        <v>0.5</v>
      </c>
      <c r="E25" s="228" t="s">
        <v>132</v>
      </c>
      <c r="F25" s="6">
        <v>26000</v>
      </c>
      <c r="G25" s="6">
        <f t="shared" si="0"/>
        <v>13000</v>
      </c>
    </row>
    <row r="26" spans="1:7" ht="16.5" x14ac:dyDescent="0.3">
      <c r="A26" s="83"/>
      <c r="B26" s="165" t="s">
        <v>67</v>
      </c>
      <c r="C26" s="8" t="s">
        <v>21</v>
      </c>
      <c r="D26" s="15">
        <v>1</v>
      </c>
      <c r="E26" s="228" t="s">
        <v>142</v>
      </c>
      <c r="F26" s="6">
        <v>26000</v>
      </c>
      <c r="G26" s="6">
        <f t="shared" si="0"/>
        <v>26000</v>
      </c>
    </row>
    <row r="27" spans="1:7" ht="26.25" x14ac:dyDescent="0.3">
      <c r="A27" s="83"/>
      <c r="B27" s="165" t="s">
        <v>68</v>
      </c>
      <c r="C27" s="8" t="s">
        <v>21</v>
      </c>
      <c r="D27" s="15">
        <v>0.3</v>
      </c>
      <c r="E27" s="228" t="s">
        <v>140</v>
      </c>
      <c r="F27" s="6">
        <v>26000</v>
      </c>
      <c r="G27" s="6">
        <f t="shared" si="0"/>
        <v>7800</v>
      </c>
    </row>
    <row r="28" spans="1:7" ht="16.5" x14ac:dyDescent="0.3">
      <c r="A28" s="83"/>
      <c r="B28" s="165" t="s">
        <v>69</v>
      </c>
      <c r="C28" s="8" t="s">
        <v>21</v>
      </c>
      <c r="D28" s="15">
        <v>0.5</v>
      </c>
      <c r="E28" s="228" t="s">
        <v>80</v>
      </c>
      <c r="F28" s="6">
        <v>26000</v>
      </c>
      <c r="G28" s="6">
        <f t="shared" si="0"/>
        <v>13000</v>
      </c>
    </row>
    <row r="29" spans="1:7" ht="26.25" x14ac:dyDescent="0.3">
      <c r="A29" s="83"/>
      <c r="B29" s="165" t="s">
        <v>70</v>
      </c>
      <c r="C29" s="8" t="s">
        <v>21</v>
      </c>
      <c r="D29" s="15">
        <v>2</v>
      </c>
      <c r="E29" s="228" t="s">
        <v>81</v>
      </c>
      <c r="F29" s="6">
        <v>26000</v>
      </c>
      <c r="G29" s="6">
        <f t="shared" si="0"/>
        <v>52000</v>
      </c>
    </row>
    <row r="30" spans="1:7" ht="26.25" x14ac:dyDescent="0.3">
      <c r="A30" s="83"/>
      <c r="B30" s="165" t="s">
        <v>71</v>
      </c>
      <c r="C30" s="8" t="s">
        <v>21</v>
      </c>
      <c r="D30" s="15">
        <v>0.5</v>
      </c>
      <c r="E30" s="228" t="s">
        <v>77</v>
      </c>
      <c r="F30" s="6">
        <v>26000</v>
      </c>
      <c r="G30" s="6">
        <f t="shared" si="0"/>
        <v>13000</v>
      </c>
    </row>
    <row r="31" spans="1:7" ht="26.25" x14ac:dyDescent="0.3">
      <c r="A31" s="83"/>
      <c r="B31" s="165" t="s">
        <v>72</v>
      </c>
      <c r="C31" s="8" t="s">
        <v>21</v>
      </c>
      <c r="D31" s="15">
        <v>1</v>
      </c>
      <c r="E31" s="228" t="s">
        <v>82</v>
      </c>
      <c r="F31" s="6">
        <v>26000</v>
      </c>
      <c r="G31" s="6">
        <f t="shared" si="0"/>
        <v>26000</v>
      </c>
    </row>
    <row r="32" spans="1:7" ht="16.5" x14ac:dyDescent="0.3">
      <c r="A32" s="83"/>
      <c r="B32" s="165" t="s">
        <v>73</v>
      </c>
      <c r="C32" s="8" t="s">
        <v>21</v>
      </c>
      <c r="D32" s="15">
        <v>0.5</v>
      </c>
      <c r="E32" s="228" t="s">
        <v>78</v>
      </c>
      <c r="F32" s="6">
        <v>26000</v>
      </c>
      <c r="G32" s="6">
        <f t="shared" si="0"/>
        <v>13000</v>
      </c>
    </row>
    <row r="33" spans="1:9" ht="26.25" x14ac:dyDescent="0.3">
      <c r="A33" s="83"/>
      <c r="B33" s="165" t="s">
        <v>74</v>
      </c>
      <c r="C33" s="8" t="s">
        <v>21</v>
      </c>
      <c r="D33" s="15">
        <v>0.5</v>
      </c>
      <c r="E33" s="228" t="s">
        <v>78</v>
      </c>
      <c r="F33" s="6">
        <v>26000</v>
      </c>
      <c r="G33" s="6">
        <f t="shared" si="0"/>
        <v>13000</v>
      </c>
    </row>
    <row r="34" spans="1:9" ht="26.25" x14ac:dyDescent="0.3">
      <c r="A34" s="72"/>
      <c r="B34" s="165" t="s">
        <v>75</v>
      </c>
      <c r="C34" s="8" t="s">
        <v>21</v>
      </c>
      <c r="D34" s="15">
        <v>0.3</v>
      </c>
      <c r="E34" s="228" t="s">
        <v>83</v>
      </c>
      <c r="F34" s="6">
        <v>26000</v>
      </c>
      <c r="G34" s="6">
        <f t="shared" si="0"/>
        <v>7800</v>
      </c>
    </row>
    <row r="35" spans="1:9" ht="16.5" x14ac:dyDescent="0.3">
      <c r="A35" s="89"/>
      <c r="B35" s="166" t="s">
        <v>76</v>
      </c>
      <c r="C35" s="18" t="s">
        <v>21</v>
      </c>
      <c r="D35" s="19">
        <v>3</v>
      </c>
      <c r="E35" s="17" t="s">
        <v>22</v>
      </c>
      <c r="F35" s="6">
        <v>26000</v>
      </c>
      <c r="G35" s="16">
        <f t="shared" si="0"/>
        <v>78000</v>
      </c>
    </row>
    <row r="36" spans="1:9" ht="12" customHeight="1" x14ac:dyDescent="0.3">
      <c r="A36" s="89"/>
      <c r="B36" s="240" t="s">
        <v>84</v>
      </c>
      <c r="C36" s="241"/>
      <c r="D36" s="241"/>
      <c r="E36" s="241"/>
      <c r="F36" s="242"/>
      <c r="G36" s="285">
        <f>SUM(G21:G35)</f>
        <v>319800</v>
      </c>
    </row>
    <row r="37" spans="1:9" ht="12" customHeight="1" x14ac:dyDescent="0.3">
      <c r="A37" s="89"/>
      <c r="B37" s="236"/>
      <c r="C37" s="237"/>
      <c r="D37" s="237"/>
      <c r="E37" s="237"/>
      <c r="F37" s="238"/>
      <c r="G37" s="239"/>
    </row>
    <row r="38" spans="1:9" ht="12" customHeight="1" x14ac:dyDescent="0.3">
      <c r="A38" s="89"/>
      <c r="B38" s="243" t="s">
        <v>173</v>
      </c>
      <c r="C38" s="237"/>
      <c r="D38" s="237"/>
      <c r="E38" s="237"/>
      <c r="F38" s="238"/>
      <c r="G38" s="239"/>
    </row>
    <row r="39" spans="1:9" ht="24" customHeight="1" x14ac:dyDescent="0.3">
      <c r="A39" s="77"/>
      <c r="B39" s="244" t="s">
        <v>15</v>
      </c>
      <c r="C39" s="91" t="s">
        <v>16</v>
      </c>
      <c r="D39" s="91" t="s">
        <v>17</v>
      </c>
      <c r="E39" s="90" t="s">
        <v>18</v>
      </c>
      <c r="F39" s="91" t="s">
        <v>19</v>
      </c>
      <c r="G39" s="90" t="s">
        <v>20</v>
      </c>
      <c r="I39" s="92"/>
    </row>
    <row r="40" spans="1:9" ht="12" customHeight="1" x14ac:dyDescent="0.3">
      <c r="A40" s="77"/>
      <c r="B40" s="168"/>
      <c r="C40" s="94" t="s">
        <v>56</v>
      </c>
      <c r="D40" s="94">
        <v>0</v>
      </c>
      <c r="E40" s="94"/>
      <c r="F40" s="93">
        <v>0</v>
      </c>
      <c r="G40" s="286">
        <v>0</v>
      </c>
    </row>
    <row r="41" spans="1:9" ht="12" customHeight="1" x14ac:dyDescent="0.3">
      <c r="A41" s="77"/>
      <c r="B41" s="245" t="s">
        <v>23</v>
      </c>
      <c r="C41" s="246"/>
      <c r="D41" s="246"/>
      <c r="E41" s="246"/>
      <c r="F41" s="247"/>
      <c r="G41" s="285"/>
    </row>
    <row r="42" spans="1:9" ht="12" customHeight="1" x14ac:dyDescent="0.3">
      <c r="A42" s="77"/>
      <c r="B42" s="168"/>
      <c r="C42" s="94"/>
      <c r="D42" s="94"/>
      <c r="E42" s="94"/>
      <c r="F42" s="93"/>
      <c r="G42" s="287"/>
    </row>
    <row r="43" spans="1:9" ht="12" customHeight="1" x14ac:dyDescent="0.3">
      <c r="A43" s="77"/>
      <c r="B43" s="243" t="s">
        <v>174</v>
      </c>
      <c r="C43" s="248"/>
      <c r="D43" s="248"/>
      <c r="E43" s="248"/>
      <c r="F43" s="249"/>
      <c r="G43" s="250">
        <f>SUM(G40)</f>
        <v>0</v>
      </c>
    </row>
    <row r="44" spans="1:9" ht="24" customHeight="1" x14ac:dyDescent="0.3">
      <c r="A44" s="77"/>
      <c r="B44" s="103" t="s">
        <v>15</v>
      </c>
      <c r="C44" s="103" t="s">
        <v>16</v>
      </c>
      <c r="D44" s="103" t="s">
        <v>17</v>
      </c>
      <c r="E44" s="103" t="s">
        <v>18</v>
      </c>
      <c r="F44" s="104" t="s">
        <v>19</v>
      </c>
      <c r="G44" s="103" t="s">
        <v>20</v>
      </c>
    </row>
    <row r="45" spans="1:9" ht="12.75" customHeight="1" x14ac:dyDescent="0.3">
      <c r="A45" s="83"/>
      <c r="B45" s="165" t="s">
        <v>26</v>
      </c>
      <c r="C45" s="8" t="s">
        <v>24</v>
      </c>
      <c r="D45" s="9">
        <v>0.5</v>
      </c>
      <c r="E45" s="5" t="s">
        <v>25</v>
      </c>
      <c r="F45" s="6">
        <v>65000</v>
      </c>
      <c r="G45" s="6">
        <f t="shared" ref="G45:G48" si="1">(D45*F45)</f>
        <v>32500</v>
      </c>
    </row>
    <row r="46" spans="1:9" ht="12.75" customHeight="1" x14ac:dyDescent="0.3">
      <c r="A46" s="83"/>
      <c r="B46" s="165" t="s">
        <v>87</v>
      </c>
      <c r="C46" s="8" t="s">
        <v>24</v>
      </c>
      <c r="D46" s="9">
        <v>0.5</v>
      </c>
      <c r="E46" s="5" t="s">
        <v>25</v>
      </c>
      <c r="F46" s="6">
        <v>65000</v>
      </c>
      <c r="G46" s="6">
        <f t="shared" si="1"/>
        <v>32500</v>
      </c>
    </row>
    <row r="47" spans="1:9" ht="12.75" customHeight="1" x14ac:dyDescent="0.3">
      <c r="A47" s="83"/>
      <c r="B47" s="165" t="s">
        <v>86</v>
      </c>
      <c r="C47" s="8" t="s">
        <v>24</v>
      </c>
      <c r="D47" s="9">
        <v>0.5</v>
      </c>
      <c r="E47" s="5" t="s">
        <v>78</v>
      </c>
      <c r="F47" s="6">
        <v>65000</v>
      </c>
      <c r="G47" s="6">
        <f t="shared" si="1"/>
        <v>32500</v>
      </c>
    </row>
    <row r="48" spans="1:9" ht="12.75" customHeight="1" x14ac:dyDescent="0.3">
      <c r="A48" s="83"/>
      <c r="B48" s="165" t="s">
        <v>155</v>
      </c>
      <c r="C48" s="8" t="s">
        <v>24</v>
      </c>
      <c r="D48" s="9">
        <v>4</v>
      </c>
      <c r="E48" s="5" t="s">
        <v>135</v>
      </c>
      <c r="F48" s="6">
        <v>45000</v>
      </c>
      <c r="G48" s="16">
        <f t="shared" si="1"/>
        <v>180000</v>
      </c>
    </row>
    <row r="49" spans="1:11" ht="12.75" customHeight="1" x14ac:dyDescent="0.3">
      <c r="A49" s="77"/>
      <c r="B49" s="251" t="s">
        <v>27</v>
      </c>
      <c r="C49" s="252"/>
      <c r="D49" s="252"/>
      <c r="E49" s="252"/>
      <c r="F49" s="253"/>
      <c r="G49" s="285">
        <f>SUM(G45:G48)</f>
        <v>277500</v>
      </c>
    </row>
    <row r="50" spans="1:11" ht="12" customHeight="1" x14ac:dyDescent="0.3">
      <c r="A50" s="72"/>
      <c r="B50" s="170"/>
      <c r="C50" s="98"/>
      <c r="D50" s="98"/>
      <c r="E50" s="98"/>
      <c r="F50" s="99"/>
      <c r="G50" s="105"/>
    </row>
    <row r="51" spans="1:11" ht="12" customHeight="1" x14ac:dyDescent="0.3">
      <c r="A51" s="77"/>
      <c r="B51" s="243" t="s">
        <v>28</v>
      </c>
      <c r="C51" s="196"/>
      <c r="D51" s="197"/>
      <c r="E51" s="197"/>
      <c r="F51" s="198"/>
      <c r="G51" s="198"/>
    </row>
    <row r="52" spans="1:11" ht="24" customHeight="1" x14ac:dyDescent="0.3">
      <c r="A52" s="77"/>
      <c r="B52" s="254" t="s">
        <v>29</v>
      </c>
      <c r="C52" s="104" t="s">
        <v>30</v>
      </c>
      <c r="D52" s="104" t="s">
        <v>31</v>
      </c>
      <c r="E52" s="104" t="s">
        <v>18</v>
      </c>
      <c r="F52" s="104" t="s">
        <v>19</v>
      </c>
      <c r="G52" s="104" t="s">
        <v>20</v>
      </c>
      <c r="K52" s="106"/>
    </row>
    <row r="53" spans="1:11" ht="12.75" customHeight="1" x14ac:dyDescent="0.3">
      <c r="A53" s="83"/>
      <c r="B53" s="26" t="s">
        <v>128</v>
      </c>
      <c r="C53" s="44" t="s">
        <v>127</v>
      </c>
      <c r="D53" s="44">
        <v>180</v>
      </c>
      <c r="E53" s="44" t="s">
        <v>126</v>
      </c>
      <c r="F53" s="45">
        <v>100</v>
      </c>
      <c r="G53" s="46">
        <f>D53*F53</f>
        <v>18000</v>
      </c>
      <c r="K53" s="106"/>
    </row>
    <row r="54" spans="1:11" ht="18" customHeight="1" x14ac:dyDescent="0.3">
      <c r="A54" s="83"/>
      <c r="B54" s="26" t="s">
        <v>108</v>
      </c>
      <c r="C54" s="44" t="s">
        <v>125</v>
      </c>
      <c r="D54" s="44">
        <v>200</v>
      </c>
      <c r="E54" s="44" t="s">
        <v>126</v>
      </c>
      <c r="F54" s="45">
        <v>280</v>
      </c>
      <c r="G54" s="46">
        <f>D54*F54</f>
        <v>56000</v>
      </c>
      <c r="K54" s="106"/>
    </row>
    <row r="55" spans="1:11" ht="20.45" customHeight="1" x14ac:dyDescent="0.3">
      <c r="A55" s="83"/>
      <c r="B55" s="26" t="s">
        <v>129</v>
      </c>
      <c r="C55" s="44" t="s">
        <v>101</v>
      </c>
      <c r="D55" s="44">
        <v>100</v>
      </c>
      <c r="E55" s="44" t="s">
        <v>126</v>
      </c>
      <c r="F55" s="45">
        <v>3300</v>
      </c>
      <c r="G55" s="46">
        <f>D55*F55</f>
        <v>330000</v>
      </c>
      <c r="K55" s="106"/>
    </row>
    <row r="56" spans="1:11" ht="12.75" customHeight="1" x14ac:dyDescent="0.3">
      <c r="A56" s="83"/>
      <c r="B56" s="174" t="s">
        <v>88</v>
      </c>
      <c r="C56" s="10" t="s">
        <v>89</v>
      </c>
      <c r="D56" s="24">
        <v>630</v>
      </c>
      <c r="E56" s="10" t="s">
        <v>126</v>
      </c>
      <c r="F56" s="39">
        <v>200</v>
      </c>
      <c r="G56" s="55">
        <f>(D56*F56)</f>
        <v>126000</v>
      </c>
    </row>
    <row r="57" spans="1:11" ht="12.75" customHeight="1" x14ac:dyDescent="0.3">
      <c r="A57" s="83"/>
      <c r="B57" s="63" t="s">
        <v>116</v>
      </c>
      <c r="C57" s="64"/>
      <c r="D57" s="65"/>
      <c r="E57" s="64"/>
      <c r="F57" s="66"/>
      <c r="G57" s="201"/>
    </row>
    <row r="58" spans="1:11" ht="12.75" customHeight="1" x14ac:dyDescent="0.3">
      <c r="A58" s="83"/>
      <c r="B58" s="174" t="s">
        <v>117</v>
      </c>
      <c r="C58" s="10" t="s">
        <v>131</v>
      </c>
      <c r="D58" s="47">
        <v>2.5000000000000001E-2</v>
      </c>
      <c r="E58" s="10" t="s">
        <v>126</v>
      </c>
      <c r="F58" s="39">
        <v>6450</v>
      </c>
      <c r="G58" s="43">
        <f t="shared" ref="G58:G62" si="2">(D58*F58)</f>
        <v>161.25</v>
      </c>
    </row>
    <row r="59" spans="1:11" ht="12.75" customHeight="1" x14ac:dyDescent="0.3">
      <c r="A59" s="83"/>
      <c r="B59" s="174" t="s">
        <v>118</v>
      </c>
      <c r="C59" s="10" t="s">
        <v>131</v>
      </c>
      <c r="D59" s="24">
        <v>0.02</v>
      </c>
      <c r="E59" s="10" t="s">
        <v>138</v>
      </c>
      <c r="F59" s="39">
        <v>32500</v>
      </c>
      <c r="G59" s="43">
        <f t="shared" si="2"/>
        <v>650</v>
      </c>
    </row>
    <row r="60" spans="1:11" ht="12.75" customHeight="1" x14ac:dyDescent="0.3">
      <c r="A60" s="83"/>
      <c r="B60" s="174" t="s">
        <v>119</v>
      </c>
      <c r="C60" s="10" t="s">
        <v>131</v>
      </c>
      <c r="D60" s="48">
        <v>0.1</v>
      </c>
      <c r="E60" s="10" t="s">
        <v>139</v>
      </c>
      <c r="F60" s="39">
        <v>32000</v>
      </c>
      <c r="G60" s="43">
        <f t="shared" si="2"/>
        <v>3200</v>
      </c>
    </row>
    <row r="61" spans="1:11" ht="12.75" customHeight="1" x14ac:dyDescent="0.3">
      <c r="A61" s="83"/>
      <c r="B61" s="174" t="s">
        <v>120</v>
      </c>
      <c r="C61" s="10" t="s">
        <v>131</v>
      </c>
      <c r="D61" s="48">
        <v>0.01</v>
      </c>
      <c r="E61" s="10" t="s">
        <v>139</v>
      </c>
      <c r="F61" s="39">
        <v>138000</v>
      </c>
      <c r="G61" s="43">
        <f t="shared" si="2"/>
        <v>1380</v>
      </c>
    </row>
    <row r="62" spans="1:11" ht="12.75" customHeight="1" x14ac:dyDescent="0.3">
      <c r="A62" s="83"/>
      <c r="B62" s="174" t="s">
        <v>121</v>
      </c>
      <c r="C62" s="10" t="s">
        <v>33</v>
      </c>
      <c r="D62" s="48">
        <v>0.02</v>
      </c>
      <c r="E62" s="10" t="s">
        <v>164</v>
      </c>
      <c r="F62" s="39">
        <v>58000</v>
      </c>
      <c r="G62" s="55">
        <f t="shared" si="2"/>
        <v>1160</v>
      </c>
    </row>
    <row r="63" spans="1:11" ht="12.75" customHeight="1" x14ac:dyDescent="0.3">
      <c r="A63" s="83"/>
      <c r="B63" s="63" t="s">
        <v>32</v>
      </c>
      <c r="C63" s="67"/>
      <c r="D63" s="67"/>
      <c r="E63" s="67"/>
      <c r="F63" s="68"/>
      <c r="G63" s="69"/>
    </row>
    <row r="64" spans="1:11" ht="12.75" customHeight="1" x14ac:dyDescent="0.3">
      <c r="A64" s="83"/>
      <c r="B64" s="23" t="s">
        <v>96</v>
      </c>
      <c r="C64" s="12" t="s">
        <v>100</v>
      </c>
      <c r="D64" s="12">
        <v>5</v>
      </c>
      <c r="E64" s="12" t="s">
        <v>134</v>
      </c>
      <c r="F64" s="40">
        <v>7200</v>
      </c>
      <c r="G64" s="43">
        <f t="shared" ref="G64:G67" si="3">(D64*F64)</f>
        <v>36000</v>
      </c>
    </row>
    <row r="65" spans="1:9" ht="12.75" customHeight="1" x14ac:dyDescent="0.3">
      <c r="A65" s="89"/>
      <c r="B65" s="175" t="s">
        <v>97</v>
      </c>
      <c r="C65" s="37" t="s">
        <v>101</v>
      </c>
      <c r="D65" s="12">
        <v>20</v>
      </c>
      <c r="E65" s="12" t="s">
        <v>126</v>
      </c>
      <c r="F65" s="40">
        <v>720</v>
      </c>
      <c r="G65" s="43">
        <f t="shared" si="3"/>
        <v>14400</v>
      </c>
    </row>
    <row r="66" spans="1:9" ht="12.75" customHeight="1" x14ac:dyDescent="0.3">
      <c r="A66" s="89"/>
      <c r="B66" s="175" t="s">
        <v>114</v>
      </c>
      <c r="C66" s="37" t="s">
        <v>101</v>
      </c>
      <c r="D66" s="12">
        <v>30</v>
      </c>
      <c r="E66" s="12" t="s">
        <v>126</v>
      </c>
      <c r="F66" s="40">
        <v>420</v>
      </c>
      <c r="G66" s="43">
        <f t="shared" si="3"/>
        <v>12600</v>
      </c>
    </row>
    <row r="67" spans="1:9" ht="12.75" customHeight="1" x14ac:dyDescent="0.3">
      <c r="A67" s="89"/>
      <c r="B67" s="175" t="s">
        <v>115</v>
      </c>
      <c r="C67" s="37" t="s">
        <v>101</v>
      </c>
      <c r="D67" s="12">
        <v>20</v>
      </c>
      <c r="E67" s="12" t="s">
        <v>126</v>
      </c>
      <c r="F67" s="40">
        <v>1380</v>
      </c>
      <c r="G67" s="43">
        <f t="shared" si="3"/>
        <v>27600</v>
      </c>
    </row>
    <row r="68" spans="1:9" ht="12.75" customHeight="1" x14ac:dyDescent="0.3">
      <c r="A68" s="89"/>
      <c r="B68" s="175" t="s">
        <v>98</v>
      </c>
      <c r="C68" s="38" t="s">
        <v>101</v>
      </c>
      <c r="D68" s="24">
        <v>20</v>
      </c>
      <c r="E68" s="12" t="s">
        <v>133</v>
      </c>
      <c r="F68" s="40">
        <v>1140</v>
      </c>
      <c r="G68" s="11">
        <f>(D68*F68)</f>
        <v>22800</v>
      </c>
    </row>
    <row r="69" spans="1:9" ht="12.75" customHeight="1" x14ac:dyDescent="0.3">
      <c r="A69" s="89"/>
      <c r="B69" s="175" t="s">
        <v>99</v>
      </c>
      <c r="C69" s="38" t="s">
        <v>101</v>
      </c>
      <c r="D69" s="24">
        <v>20</v>
      </c>
      <c r="E69" s="10" t="s">
        <v>132</v>
      </c>
      <c r="F69" s="40">
        <v>1120</v>
      </c>
      <c r="G69" s="21">
        <f>(D69*F69)</f>
        <v>22400</v>
      </c>
    </row>
    <row r="70" spans="1:9" ht="12.75" customHeight="1" x14ac:dyDescent="0.3">
      <c r="A70" s="89"/>
      <c r="B70" s="209" t="s">
        <v>151</v>
      </c>
      <c r="C70" s="207"/>
      <c r="D70" s="67"/>
      <c r="E70" s="67"/>
      <c r="F70" s="70"/>
      <c r="G70" s="204"/>
    </row>
    <row r="71" spans="1:9" ht="12.75" customHeight="1" x14ac:dyDescent="0.3">
      <c r="A71" s="83"/>
      <c r="B71" s="208" t="s">
        <v>152</v>
      </c>
      <c r="C71" s="281" t="s">
        <v>153</v>
      </c>
      <c r="D71" s="282">
        <v>300</v>
      </c>
      <c r="E71" s="281" t="s">
        <v>154</v>
      </c>
      <c r="F71" s="283">
        <v>3500</v>
      </c>
      <c r="G71" s="284">
        <f>D71*F71</f>
        <v>1050000</v>
      </c>
    </row>
    <row r="72" spans="1:9" ht="12.75" customHeight="1" x14ac:dyDescent="0.3">
      <c r="A72" s="83"/>
      <c r="B72" s="63" t="s">
        <v>34</v>
      </c>
      <c r="C72" s="67"/>
      <c r="D72" s="67"/>
      <c r="E72" s="67"/>
      <c r="F72" s="68"/>
      <c r="G72" s="71"/>
    </row>
    <row r="73" spans="1:9" ht="12.75" customHeight="1" x14ac:dyDescent="0.3">
      <c r="A73" s="83"/>
      <c r="B73" s="23" t="s">
        <v>90</v>
      </c>
      <c r="C73" s="20" t="s">
        <v>102</v>
      </c>
      <c r="D73" s="20">
        <v>0.1</v>
      </c>
      <c r="E73" s="20" t="s">
        <v>107</v>
      </c>
      <c r="F73" s="41">
        <v>37990</v>
      </c>
      <c r="G73" s="41">
        <f>D73*F73</f>
        <v>3799</v>
      </c>
    </row>
    <row r="74" spans="1:9" ht="12.75" customHeight="1" x14ac:dyDescent="0.3">
      <c r="A74" s="83"/>
      <c r="B74" s="23" t="s">
        <v>91</v>
      </c>
      <c r="C74" s="20" t="s">
        <v>102</v>
      </c>
      <c r="D74" s="20">
        <v>0.1</v>
      </c>
      <c r="E74" s="20" t="s">
        <v>106</v>
      </c>
      <c r="F74" s="41">
        <v>28500</v>
      </c>
      <c r="G74" s="41">
        <f t="shared" ref="G74:G79" si="4">D74*F74</f>
        <v>2850</v>
      </c>
    </row>
    <row r="75" spans="1:9" ht="12.75" customHeight="1" x14ac:dyDescent="0.3">
      <c r="A75" s="83"/>
      <c r="B75" s="23" t="s">
        <v>92</v>
      </c>
      <c r="C75" s="20" t="s">
        <v>101</v>
      </c>
      <c r="D75" s="20">
        <v>0.15</v>
      </c>
      <c r="E75" s="20" t="s">
        <v>105</v>
      </c>
      <c r="F75" s="41">
        <v>42000</v>
      </c>
      <c r="G75" s="41">
        <f t="shared" si="4"/>
        <v>6300</v>
      </c>
    </row>
    <row r="76" spans="1:9" ht="12.75" customHeight="1" x14ac:dyDescent="0.3">
      <c r="A76" s="83"/>
      <c r="B76" s="23" t="s">
        <v>93</v>
      </c>
      <c r="C76" s="20" t="s">
        <v>102</v>
      </c>
      <c r="D76" s="20">
        <v>0.1</v>
      </c>
      <c r="E76" s="20" t="s">
        <v>104</v>
      </c>
      <c r="F76" s="41">
        <v>38500</v>
      </c>
      <c r="G76" s="41">
        <f t="shared" si="4"/>
        <v>3850</v>
      </c>
    </row>
    <row r="77" spans="1:9" ht="12.75" customHeight="1" x14ac:dyDescent="0.3">
      <c r="A77" s="83"/>
      <c r="B77" s="23" t="s">
        <v>94</v>
      </c>
      <c r="C77" s="20" t="s">
        <v>103</v>
      </c>
      <c r="D77" s="20">
        <v>0.1</v>
      </c>
      <c r="E77" s="20" t="s">
        <v>79</v>
      </c>
      <c r="F77" s="41">
        <v>43500</v>
      </c>
      <c r="G77" s="41">
        <f t="shared" si="4"/>
        <v>4350</v>
      </c>
    </row>
    <row r="78" spans="1:9" ht="12.75" customHeight="1" x14ac:dyDescent="0.3">
      <c r="A78" s="83"/>
      <c r="B78" s="174" t="s">
        <v>130</v>
      </c>
      <c r="C78" s="10" t="s">
        <v>131</v>
      </c>
      <c r="D78" s="24">
        <v>0.2</v>
      </c>
      <c r="E78" s="10" t="s">
        <v>136</v>
      </c>
      <c r="F78" s="40">
        <v>17200</v>
      </c>
      <c r="G78" s="41">
        <f t="shared" si="4"/>
        <v>3440</v>
      </c>
    </row>
    <row r="79" spans="1:9" ht="12.75" customHeight="1" x14ac:dyDescent="0.3">
      <c r="A79" s="83"/>
      <c r="B79" s="22" t="s">
        <v>95</v>
      </c>
      <c r="C79" s="13" t="s">
        <v>103</v>
      </c>
      <c r="D79" s="25">
        <v>0.2</v>
      </c>
      <c r="E79" s="13" t="s">
        <v>137</v>
      </c>
      <c r="F79" s="42">
        <v>4800</v>
      </c>
      <c r="G79" s="41">
        <f t="shared" si="4"/>
        <v>960</v>
      </c>
      <c r="I79" s="107"/>
    </row>
    <row r="80" spans="1:9" ht="13.5" customHeight="1" x14ac:dyDescent="0.3">
      <c r="A80" s="77"/>
      <c r="B80" s="255" t="s">
        <v>35</v>
      </c>
      <c r="C80" s="256"/>
      <c r="D80" s="256"/>
      <c r="E80" s="256"/>
      <c r="F80" s="257"/>
      <c r="G80" s="288">
        <f>SUM(G53:G79)</f>
        <v>1747900.25</v>
      </c>
    </row>
    <row r="81" spans="1:255" ht="12" customHeight="1" x14ac:dyDescent="0.3">
      <c r="A81" s="77"/>
      <c r="B81" s="171" t="s">
        <v>36</v>
      </c>
      <c r="C81" s="100"/>
      <c r="D81" s="101"/>
      <c r="E81" s="101"/>
      <c r="F81" s="102"/>
      <c r="G81" s="212"/>
    </row>
    <row r="82" spans="1:255" ht="12" customHeight="1" x14ac:dyDescent="0.3">
      <c r="A82" s="77"/>
      <c r="B82" s="243" t="s">
        <v>36</v>
      </c>
      <c r="C82" s="258"/>
      <c r="D82" s="259"/>
      <c r="E82" s="259"/>
      <c r="F82" s="260"/>
      <c r="G82" s="260"/>
    </row>
    <row r="83" spans="1:255" ht="24" customHeight="1" x14ac:dyDescent="0.3">
      <c r="A83" s="77"/>
      <c r="B83" s="261" t="s">
        <v>37</v>
      </c>
      <c r="C83" s="109" t="s">
        <v>30</v>
      </c>
      <c r="D83" s="109" t="s">
        <v>31</v>
      </c>
      <c r="E83" s="108" t="s">
        <v>18</v>
      </c>
      <c r="F83" s="109" t="s">
        <v>19</v>
      </c>
      <c r="G83" s="108" t="s">
        <v>20</v>
      </c>
    </row>
    <row r="84" spans="1:255" s="112" customFormat="1" ht="24" customHeight="1" x14ac:dyDescent="0.3">
      <c r="A84" s="110"/>
      <c r="B84" s="177" t="s">
        <v>148</v>
      </c>
      <c r="C84" s="27" t="s">
        <v>149</v>
      </c>
      <c r="D84" s="28">
        <v>400</v>
      </c>
      <c r="E84" s="29" t="s">
        <v>150</v>
      </c>
      <c r="F84" s="49">
        <v>600</v>
      </c>
      <c r="G84" s="28">
        <f>D84*F84</f>
        <v>240000</v>
      </c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</row>
    <row r="85" spans="1:255" s="112" customFormat="1" ht="24" customHeight="1" x14ac:dyDescent="0.3">
      <c r="A85" s="110"/>
      <c r="B85" s="178" t="s">
        <v>109</v>
      </c>
      <c r="C85" s="30" t="s">
        <v>101</v>
      </c>
      <c r="D85" s="36">
        <v>0.2</v>
      </c>
      <c r="E85" s="31" t="s">
        <v>147</v>
      </c>
      <c r="F85" s="50">
        <v>50000</v>
      </c>
      <c r="G85" s="28">
        <f t="shared" ref="G85:G87" si="5">(D85*F85)</f>
        <v>10000</v>
      </c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</row>
    <row r="86" spans="1:255" s="112" customFormat="1" ht="24" customHeight="1" x14ac:dyDescent="0.3">
      <c r="A86" s="110"/>
      <c r="B86" s="179" t="s">
        <v>110</v>
      </c>
      <c r="C86" s="33" t="s">
        <v>112</v>
      </c>
      <c r="D86" s="35">
        <v>0.1</v>
      </c>
      <c r="E86" s="34" t="s">
        <v>113</v>
      </c>
      <c r="F86" s="51">
        <v>22600</v>
      </c>
      <c r="G86" s="28">
        <f t="shared" si="5"/>
        <v>2260</v>
      </c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</row>
    <row r="87" spans="1:255" ht="12.75" customHeight="1" x14ac:dyDescent="0.3">
      <c r="A87" s="89"/>
      <c r="B87" s="175" t="s">
        <v>111</v>
      </c>
      <c r="C87" s="113" t="s">
        <v>112</v>
      </c>
      <c r="D87" s="114">
        <v>0.1</v>
      </c>
      <c r="E87" s="113" t="s">
        <v>113</v>
      </c>
      <c r="F87" s="289">
        <v>112000</v>
      </c>
      <c r="G87" s="53">
        <f t="shared" si="5"/>
        <v>11200</v>
      </c>
    </row>
    <row r="88" spans="1:255" ht="13.5" customHeight="1" x14ac:dyDescent="0.3">
      <c r="A88" s="77"/>
      <c r="B88" s="262" t="s">
        <v>38</v>
      </c>
      <c r="C88" s="263"/>
      <c r="D88" s="263"/>
      <c r="E88" s="263"/>
      <c r="F88" s="264"/>
      <c r="G88" s="290">
        <f>SUM(G84:G87)</f>
        <v>263460</v>
      </c>
    </row>
    <row r="89" spans="1:255" ht="12" customHeight="1" x14ac:dyDescent="0.3">
      <c r="A89" s="72"/>
      <c r="B89" s="181"/>
      <c r="C89" s="116"/>
      <c r="D89" s="116"/>
      <c r="E89" s="116"/>
      <c r="F89" s="118"/>
      <c r="G89" s="118"/>
    </row>
    <row r="90" spans="1:255" ht="12" customHeight="1" x14ac:dyDescent="0.3">
      <c r="A90" s="89"/>
      <c r="B90" s="265" t="s">
        <v>165</v>
      </c>
      <c r="C90" s="266"/>
      <c r="D90" s="266"/>
      <c r="E90" s="266"/>
      <c r="F90" s="267"/>
      <c r="G90" s="268">
        <f>G88+G80+G49+G41+G36</f>
        <v>2608660.25</v>
      </c>
      <c r="H90" s="210"/>
    </row>
    <row r="91" spans="1:255" ht="12" customHeight="1" x14ac:dyDescent="0.3">
      <c r="A91" s="89"/>
      <c r="B91" s="269" t="s">
        <v>166</v>
      </c>
      <c r="C91" s="270"/>
      <c r="D91" s="270"/>
      <c r="E91" s="270"/>
      <c r="F91" s="271"/>
      <c r="G91" s="272">
        <f>G90*0.05</f>
        <v>130433.01250000001</v>
      </c>
    </row>
    <row r="92" spans="1:255" ht="12" customHeight="1" x14ac:dyDescent="0.3">
      <c r="A92" s="89"/>
      <c r="B92" s="273" t="s">
        <v>167</v>
      </c>
      <c r="C92" s="274"/>
      <c r="D92" s="274"/>
      <c r="E92" s="274"/>
      <c r="F92" s="275"/>
      <c r="G92" s="276">
        <f>G91+G90</f>
        <v>2739093.2625000002</v>
      </c>
    </row>
    <row r="93" spans="1:255" ht="12" customHeight="1" x14ac:dyDescent="0.3">
      <c r="A93" s="89"/>
      <c r="B93" s="269" t="s">
        <v>169</v>
      </c>
      <c r="C93" s="270"/>
      <c r="D93" s="270"/>
      <c r="E93" s="270"/>
      <c r="F93" s="271"/>
      <c r="G93" s="272">
        <f>G12</f>
        <v>3500000</v>
      </c>
    </row>
    <row r="94" spans="1:255" ht="12" customHeight="1" x14ac:dyDescent="0.3">
      <c r="A94" s="89"/>
      <c r="B94" s="277" t="s">
        <v>168</v>
      </c>
      <c r="C94" s="278"/>
      <c r="D94" s="278"/>
      <c r="E94" s="278"/>
      <c r="F94" s="279"/>
      <c r="G94" s="280">
        <f>G93-G92</f>
        <v>760906.73749999981</v>
      </c>
    </row>
    <row r="95" spans="1:255" ht="12" customHeight="1" x14ac:dyDescent="0.3">
      <c r="A95" s="89"/>
      <c r="B95" s="182" t="s">
        <v>162</v>
      </c>
      <c r="C95" s="119"/>
      <c r="D95" s="119"/>
      <c r="E95" s="119"/>
      <c r="F95" s="119"/>
      <c r="G95" s="120"/>
    </row>
    <row r="96" spans="1:255" ht="12.75" customHeight="1" thickBot="1" x14ac:dyDescent="0.35">
      <c r="A96" s="89"/>
      <c r="B96" s="183"/>
      <c r="C96" s="119"/>
      <c r="D96" s="119"/>
      <c r="E96" s="119"/>
      <c r="F96" s="119"/>
      <c r="G96" s="120"/>
    </row>
    <row r="97" spans="1:7" ht="12" customHeight="1" x14ac:dyDescent="0.3">
      <c r="A97" s="89"/>
      <c r="B97" s="184" t="s">
        <v>163</v>
      </c>
      <c r="C97" s="121"/>
      <c r="D97" s="121"/>
      <c r="E97" s="121"/>
      <c r="F97" s="122"/>
      <c r="G97" s="120"/>
    </row>
    <row r="98" spans="1:7" ht="12" customHeight="1" x14ac:dyDescent="0.3">
      <c r="A98" s="89"/>
      <c r="B98" s="185" t="s">
        <v>39</v>
      </c>
      <c r="C98" s="123"/>
      <c r="D98" s="123"/>
      <c r="E98" s="123"/>
      <c r="F98" s="124"/>
      <c r="G98" s="120"/>
    </row>
    <row r="99" spans="1:7" ht="12" customHeight="1" x14ac:dyDescent="0.3">
      <c r="A99" s="89"/>
      <c r="B99" s="185" t="s">
        <v>40</v>
      </c>
      <c r="C99" s="123" t="s">
        <v>143</v>
      </c>
      <c r="D99" s="123"/>
      <c r="E99" s="123"/>
      <c r="F99" s="124"/>
      <c r="G99" s="120"/>
    </row>
    <row r="100" spans="1:7" ht="12" customHeight="1" x14ac:dyDescent="0.3">
      <c r="A100" s="89"/>
      <c r="B100" s="185" t="s">
        <v>41</v>
      </c>
      <c r="C100" s="123" t="s">
        <v>144</v>
      </c>
      <c r="D100" s="123"/>
      <c r="E100" s="123"/>
      <c r="F100" s="124"/>
      <c r="G100" s="120"/>
    </row>
    <row r="101" spans="1:7" ht="12" customHeight="1" x14ac:dyDescent="0.3">
      <c r="A101" s="89"/>
      <c r="B101" s="185" t="s">
        <v>42</v>
      </c>
      <c r="C101" s="123"/>
      <c r="D101" s="123"/>
      <c r="E101" s="123"/>
      <c r="F101" s="124"/>
      <c r="G101" s="120"/>
    </row>
    <row r="102" spans="1:7" ht="12" customHeight="1" x14ac:dyDescent="0.3">
      <c r="A102" s="89"/>
      <c r="B102" s="185" t="s">
        <v>43</v>
      </c>
      <c r="C102" s="123"/>
      <c r="D102" s="123"/>
      <c r="E102" s="123"/>
      <c r="F102" s="124"/>
      <c r="G102" s="120"/>
    </row>
    <row r="103" spans="1:7" ht="12.75" customHeight="1" thickBot="1" x14ac:dyDescent="0.35">
      <c r="A103" s="89"/>
      <c r="B103" s="186" t="s">
        <v>44</v>
      </c>
      <c r="C103" s="125"/>
      <c r="D103" s="125"/>
      <c r="E103" s="125"/>
      <c r="F103" s="126"/>
      <c r="G103" s="120"/>
    </row>
    <row r="104" spans="1:7" ht="12.75" customHeight="1" x14ac:dyDescent="0.3">
      <c r="A104" s="89"/>
      <c r="B104" s="187"/>
      <c r="C104" s="123"/>
      <c r="D104" s="123"/>
      <c r="E104" s="123"/>
      <c r="F104" s="123"/>
      <c r="G104" s="120"/>
    </row>
    <row r="105" spans="1:7" ht="15" customHeight="1" thickBot="1" x14ac:dyDescent="0.35">
      <c r="A105" s="89"/>
      <c r="B105" s="291" t="s">
        <v>45</v>
      </c>
      <c r="C105" s="292"/>
      <c r="D105" s="127"/>
      <c r="E105" s="128"/>
      <c r="F105" s="128"/>
      <c r="G105" s="120"/>
    </row>
    <row r="106" spans="1:7" ht="12" customHeight="1" x14ac:dyDescent="0.3">
      <c r="A106" s="89"/>
      <c r="B106" s="188" t="s">
        <v>37</v>
      </c>
      <c r="C106" s="129" t="s">
        <v>46</v>
      </c>
      <c r="D106" s="130" t="s">
        <v>47</v>
      </c>
      <c r="E106" s="128"/>
      <c r="F106" s="128"/>
      <c r="G106" s="120"/>
    </row>
    <row r="107" spans="1:7" ht="12" customHeight="1" x14ac:dyDescent="0.3">
      <c r="A107" s="89"/>
      <c r="B107" s="189" t="s">
        <v>48</v>
      </c>
      <c r="C107" s="131">
        <f>G36</f>
        <v>319800</v>
      </c>
      <c r="D107" s="132" t="e">
        <f>(C107/C113)</f>
        <v>#REF!</v>
      </c>
      <c r="E107" s="128"/>
      <c r="F107" s="128"/>
      <c r="G107" s="120"/>
    </row>
    <row r="108" spans="1:7" ht="12" customHeight="1" x14ac:dyDescent="0.3">
      <c r="A108" s="89"/>
      <c r="B108" s="189" t="s">
        <v>49</v>
      </c>
      <c r="C108" s="133">
        <v>0</v>
      </c>
      <c r="D108" s="132">
        <v>0</v>
      </c>
      <c r="E108" s="128"/>
      <c r="F108" s="128"/>
      <c r="G108" s="120"/>
    </row>
    <row r="109" spans="1:7" ht="12" customHeight="1" x14ac:dyDescent="0.3">
      <c r="A109" s="89"/>
      <c r="B109" s="189" t="s">
        <v>50</v>
      </c>
      <c r="C109" s="131">
        <f>G49</f>
        <v>277500</v>
      </c>
      <c r="D109" s="132" t="e">
        <f>(C109/C113)</f>
        <v>#REF!</v>
      </c>
      <c r="E109" s="128"/>
      <c r="F109" s="128"/>
      <c r="G109" s="120"/>
    </row>
    <row r="110" spans="1:7" ht="12" customHeight="1" x14ac:dyDescent="0.3">
      <c r="A110" s="89"/>
      <c r="B110" s="189" t="s">
        <v>29</v>
      </c>
      <c r="C110" s="131" t="e">
        <f>#REF!+#REF!+#REF!+G71+G80</f>
        <v>#REF!</v>
      </c>
      <c r="D110" s="132" t="e">
        <f>(C110/C113)</f>
        <v>#REF!</v>
      </c>
      <c r="E110" s="128"/>
      <c r="F110" s="128"/>
      <c r="G110" s="120"/>
    </row>
    <row r="111" spans="1:7" ht="12" customHeight="1" x14ac:dyDescent="0.3">
      <c r="A111" s="89"/>
      <c r="B111" s="189" t="s">
        <v>51</v>
      </c>
      <c r="C111" s="134">
        <f>G88</f>
        <v>263460</v>
      </c>
      <c r="D111" s="132" t="e">
        <f>(C111/C113)</f>
        <v>#REF!</v>
      </c>
      <c r="E111" s="135"/>
      <c r="F111" s="135"/>
      <c r="G111" s="120"/>
    </row>
    <row r="112" spans="1:7" ht="12" customHeight="1" x14ac:dyDescent="0.3">
      <c r="A112" s="89"/>
      <c r="B112" s="189" t="s">
        <v>52</v>
      </c>
      <c r="C112" s="134">
        <f>G91</f>
        <v>130433.01250000001</v>
      </c>
      <c r="D112" s="132" t="e">
        <f>(C112/C113)</f>
        <v>#REF!</v>
      </c>
      <c r="E112" s="135"/>
      <c r="F112" s="135"/>
      <c r="G112" s="120"/>
    </row>
    <row r="113" spans="1:7" ht="12.75" customHeight="1" thickBot="1" x14ac:dyDescent="0.35">
      <c r="A113" s="89"/>
      <c r="B113" s="190" t="s">
        <v>53</v>
      </c>
      <c r="C113" s="136" t="e">
        <f>SUM(C107:C112)</f>
        <v>#REF!</v>
      </c>
      <c r="D113" s="137" t="e">
        <f>SUM(D107:D112)</f>
        <v>#REF!</v>
      </c>
      <c r="E113" s="135"/>
      <c r="F113" s="135"/>
      <c r="G113" s="120"/>
    </row>
    <row r="114" spans="1:7" ht="12" customHeight="1" x14ac:dyDescent="0.3">
      <c r="A114" s="89"/>
      <c r="B114" s="183"/>
      <c r="C114" s="119"/>
      <c r="D114" s="119"/>
      <c r="E114" s="119"/>
      <c r="F114" s="119"/>
      <c r="G114" s="120"/>
    </row>
    <row r="115" spans="1:7" ht="12.75" customHeight="1" x14ac:dyDescent="0.3">
      <c r="A115" s="89"/>
      <c r="B115" s="191"/>
      <c r="C115" s="119"/>
      <c r="D115" s="119"/>
      <c r="E115" s="119"/>
      <c r="F115" s="119"/>
      <c r="G115" s="120"/>
    </row>
    <row r="116" spans="1:7" ht="12" customHeight="1" thickBot="1" x14ac:dyDescent="0.35">
      <c r="A116" s="138"/>
      <c r="B116" s="192"/>
      <c r="C116" s="139" t="s">
        <v>158</v>
      </c>
      <c r="D116" s="140"/>
      <c r="E116" s="141"/>
      <c r="F116" s="142"/>
      <c r="G116" s="120"/>
    </row>
    <row r="117" spans="1:7" ht="12" customHeight="1" thickBot="1" x14ac:dyDescent="0.35">
      <c r="A117" s="89"/>
      <c r="B117" s="193"/>
      <c r="C117" s="143" t="s">
        <v>159</v>
      </c>
      <c r="D117" s="144" t="s">
        <v>160</v>
      </c>
      <c r="E117" s="143" t="s">
        <v>161</v>
      </c>
      <c r="F117" s="145"/>
      <c r="G117" s="146"/>
    </row>
    <row r="118" spans="1:7" ht="12" customHeight="1" x14ac:dyDescent="0.3">
      <c r="A118" s="89"/>
      <c r="B118" s="194" t="s">
        <v>145</v>
      </c>
      <c r="C118" s="147">
        <v>5000</v>
      </c>
      <c r="D118" s="148">
        <v>7500</v>
      </c>
      <c r="E118" s="149">
        <v>8000</v>
      </c>
      <c r="F118" s="145"/>
      <c r="G118" s="146"/>
    </row>
    <row r="119" spans="1:7" ht="12.75" customHeight="1" thickBot="1" x14ac:dyDescent="0.35">
      <c r="A119" s="89"/>
      <c r="B119" s="190" t="s">
        <v>146</v>
      </c>
      <c r="C119" s="150" t="e">
        <f>C113/C118</f>
        <v>#REF!</v>
      </c>
      <c r="D119" s="151" t="e">
        <f>C113/D118</f>
        <v>#REF!</v>
      </c>
      <c r="E119" s="152" t="e">
        <f>C113/E118</f>
        <v>#REF!</v>
      </c>
      <c r="F119" s="145"/>
      <c r="G119" s="146"/>
    </row>
    <row r="120" spans="1:7" ht="15.6" customHeight="1" x14ac:dyDescent="0.3">
      <c r="A120" s="89"/>
      <c r="B120" s="195" t="s">
        <v>54</v>
      </c>
      <c r="C120" s="123"/>
      <c r="D120" s="123"/>
      <c r="E120" s="123"/>
      <c r="F120" s="123"/>
      <c r="G120" s="123"/>
    </row>
  </sheetData>
  <mergeCells count="7">
    <mergeCell ref="B17:G17"/>
    <mergeCell ref="B105:C105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EBA9CD8-C169-481D-A976-6C18D1A01D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AE942B-8237-42B1-8691-D3660EA93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5EE2C6-18F0-4650-8AAA-5B64C47592F4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1030f0af-99cb-42f1-88fc-acec73331192"/>
    <ds:schemaRef ds:uri="http://schemas.microsoft.com/sharepoint/v3"/>
    <ds:schemaRef ds:uri="http://purl.org/dc/terms/"/>
    <ds:schemaRef ds:uri="http://schemas.microsoft.com/office/infopath/2007/PartnerControls"/>
    <ds:schemaRef ds:uri="c5dbce2d-49dc-4afe-a5b0-d7fb7a90116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Tomate en Invernadero</vt:lpstr>
      <vt:lpstr>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2022-07-21T20:32:26Z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