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15c\AC\Temp\"/>
    </mc:Choice>
  </mc:AlternateContent>
  <xr:revisionPtr revIDLastSave="17" documentId="8_{91A48CA8-A720-44B6-A3CB-78F2EC2E14E5}" xr6:coauthVersionLast="47" xr6:coauthVersionMax="47" xr10:uidLastSave="{5276E776-E55B-4951-A0FC-BCFE08227BC3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3" i="1" l="1"/>
  <c r="C90" i="1"/>
  <c r="G64" i="1"/>
  <c r="G62" i="1"/>
  <c r="G61" i="1"/>
  <c r="G59" i="1"/>
  <c r="G58" i="1"/>
  <c r="G57" i="1"/>
  <c r="G55" i="1"/>
  <c r="G54" i="1"/>
  <c r="G53" i="1"/>
  <c r="G52" i="1"/>
  <c r="G51" i="1"/>
  <c r="G49" i="1"/>
  <c r="G44" i="1"/>
  <c r="G43" i="1"/>
  <c r="G42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75" i="1"/>
  <c r="G45" i="1"/>
  <c r="C91" i="1" s="1"/>
  <c r="G65" i="1"/>
  <c r="C92" i="1" s="1"/>
  <c r="G33" i="1"/>
  <c r="C89" i="1" s="1"/>
  <c r="G72" i="1"/>
  <c r="G73" i="1"/>
  <c r="C94" i="1" s="1"/>
  <c r="G74" i="1"/>
  <c r="D100" i="1"/>
  <c r="C100" i="1"/>
  <c r="E100" i="1"/>
  <c r="G76" i="1"/>
  <c r="C95" i="1" l="1"/>
  <c r="D92" i="1"/>
  <c r="D93" i="1" l="1"/>
  <c r="D89" i="1"/>
  <c r="D91" i="1"/>
  <c r="D94" i="1"/>
  <c r="D95" i="1" l="1"/>
</calcChain>
</file>

<file path=xl/sharedStrings.xml><?xml version="1.0" encoding="utf-8"?>
<sst xmlns="http://schemas.openxmlformats.org/spreadsheetml/2006/main" count="178" uniqueCount="123">
  <si>
    <t>RUBRO O CULTIVO</t>
  </si>
  <si>
    <t>TOMATE L.V. INV.</t>
  </si>
  <si>
    <t>RENDIMIENTO (Kg/ha)</t>
  </si>
  <si>
    <t>VARIEDAD</t>
  </si>
  <si>
    <t>VAR. R 593</t>
  </si>
  <si>
    <t>Fecha Estimada precio venta</t>
  </si>
  <si>
    <t>Julio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</si>
  <si>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</si>
  <si>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</si>
  <si>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</si>
  <si>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</si>
  <si>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</si>
  <si>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</si>
  <si>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</si>
  <si>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</si>
  <si>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</si>
  <si>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</si>
  <si>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</si>
  <si>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 xml:space="preserve">         VICUÑA-COQUIMBO-LA SERENA</t>
  </si>
  <si>
    <t>FECHA DE COSECHA</t>
  </si>
  <si>
    <t>JUN- DIC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</si>
  <si>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</si>
  <si>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</si>
  <si>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</si>
  <si>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</si>
  <si>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</si>
  <si>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</si>
  <si>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</si>
  <si>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</si>
  <si>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</si>
  <si>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</si>
  <si>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</si>
  <si>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y mantencion almacigos</t>
  </si>
  <si>
    <t>JH</t>
  </si>
  <si>
    <t>OCT-ENE</t>
  </si>
  <si>
    <t>Transplante</t>
  </si>
  <si>
    <t>ENE-FEB</t>
  </si>
  <si>
    <t>Aplicación fitohormona</t>
  </si>
  <si>
    <t>ABR-NOV</t>
  </si>
  <si>
    <t>Aplicación pesticidas</t>
  </si>
  <si>
    <t>ENE-DIC</t>
  </si>
  <si>
    <t>Engarotado</t>
  </si>
  <si>
    <t>ABR-MAY</t>
  </si>
  <si>
    <t>Poda</t>
  </si>
  <si>
    <t>AGO-SEPT</t>
  </si>
  <si>
    <t>Preparación de mesas</t>
  </si>
  <si>
    <t>DIC-ENE</t>
  </si>
  <si>
    <t>Postura de cinta</t>
  </si>
  <si>
    <t>Riego y fertilización</t>
  </si>
  <si>
    <t>Postura de alcochado</t>
  </si>
  <si>
    <t>ENERO</t>
  </si>
  <si>
    <t>Cosecha y acarreo</t>
  </si>
  <si>
    <t>JUN-DIC</t>
  </si>
  <si>
    <t>Selección y embalaje</t>
  </si>
  <si>
    <t>Subtotal Jornadas Hombre</t>
  </si>
  <si>
    <t>JORNADAS ANIMAL</t>
  </si>
  <si>
    <t>Subtotal Jornadas Animal</t>
  </si>
  <si>
    <t>MAQUINARIA</t>
  </si>
  <si>
    <t>Aradura</t>
  </si>
  <si>
    <t>JM</t>
  </si>
  <si>
    <t>Rastaje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</si>
  <si>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</si>
  <si>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</si>
  <si>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</si>
  <si>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</si>
  <si>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</si>
  <si>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</si>
  <si>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 FRANCOS</t>
  </si>
  <si>
    <t>UN</t>
  </si>
  <si>
    <t>SEPTIEMBRE</t>
  </si>
  <si>
    <t>FERTILIZANTES</t>
  </si>
  <si>
    <t>SFT</t>
  </si>
  <si>
    <t>25 Kg</t>
  </si>
  <si>
    <t>UREA</t>
  </si>
  <si>
    <t>FEB-NOV</t>
  </si>
  <si>
    <t>NITRATO DE POTASIO</t>
  </si>
  <si>
    <t>ÁCIDO FOSFORICO</t>
  </si>
  <si>
    <t>L</t>
  </si>
  <si>
    <t>COMPOST</t>
  </si>
  <si>
    <t>Kg</t>
  </si>
  <si>
    <t>FUNGICIDAS</t>
  </si>
  <si>
    <t>Azufre mojable</t>
  </si>
  <si>
    <t>Bellis</t>
  </si>
  <si>
    <t>CAPTAN 83 WP</t>
  </si>
  <si>
    <t>INSECTICIDAS</t>
  </si>
  <si>
    <t xml:space="preserve">Lorsban 4E </t>
  </si>
  <si>
    <t>Lt</t>
  </si>
  <si>
    <t>PUNTO 70 WG</t>
  </si>
  <si>
    <t>FITOHORMONA</t>
  </si>
  <si>
    <t>RUKAMKUAJA</t>
  </si>
  <si>
    <t>Subtotal Insumos</t>
  </si>
  <si>
    <t xml:space="preserve">   OTROS</t>
  </si>
  <si>
    <t>ITEM</t>
  </si>
  <si>
    <t>PRECIO UNITARIO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</si>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</sst>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0"/>
      <name val="Calibri"/>
      <family val="2"/>
    </font>
    <font>
      <b/>
      <sz val="7"/>
      <color theme="0"/>
      <name val="Calibr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2">
    <xf numFmtId="0" fontId="0" fillId="0" borderId="0" xfId="0"/>
    <xf numFmtId="0" fontId="13" fillId="3" borderId="1" xfId="0" applyFont="1" applyFill="1" applyBorder="1" applyAlignment="1">
      <alignment vertical="center" wrapText="1"/>
    </xf>
    <xf numFmtId="0" fontId="0" fillId="4" borderId="0" xfId="0" applyFill="1"/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/>
    <xf numFmtId="17" fontId="14" fillId="0" borderId="1" xfId="0" applyNumberFormat="1" applyFont="1" applyBorder="1" applyAlignment="1">
      <alignment horizontal="right"/>
    </xf>
    <xf numFmtId="166" fontId="14" fillId="0" borderId="1" xfId="2" applyNumberFormat="1" applyFont="1" applyBorder="1"/>
    <xf numFmtId="166" fontId="14" fillId="0" borderId="1" xfId="2" applyNumberFormat="1" applyFont="1" applyBorder="1" applyAlignment="1">
      <alignment horizontal="right"/>
    </xf>
    <xf numFmtId="0" fontId="15" fillId="0" borderId="1" xfId="0" applyFont="1" applyBorder="1" applyAlignment="1">
      <alignment horizontal="left" vertical="center" wrapText="1"/>
    </xf>
    <xf numFmtId="0" fontId="15" fillId="4" borderId="0" xfId="0" applyFont="1" applyFill="1"/>
    <xf numFmtId="166" fontId="10" fillId="4" borderId="0" xfId="2" applyNumberFormat="1" applyFont="1" applyFill="1" applyBorder="1"/>
    <xf numFmtId="166" fontId="10" fillId="4" borderId="0" xfId="2" applyNumberFormat="1" applyFont="1" applyFill="1"/>
    <xf numFmtId="0" fontId="15" fillId="0" borderId="0" xfId="0" applyFont="1"/>
    <xf numFmtId="166" fontId="15" fillId="4" borderId="0" xfId="2" applyNumberFormat="1" applyFont="1" applyFill="1" applyBorder="1"/>
    <xf numFmtId="0" fontId="13" fillId="5" borderId="0" xfId="0" applyFont="1" applyFill="1" applyAlignment="1">
      <alignment vertical="center" wrapText="1"/>
    </xf>
    <xf numFmtId="0" fontId="13" fillId="3" borderId="1" xfId="0" applyFont="1" applyFill="1" applyBorder="1" applyAlignment="1">
      <alignment horizontal="center"/>
    </xf>
    <xf numFmtId="166" fontId="13" fillId="3" borderId="1" xfId="2" applyNumberFormat="1" applyFont="1" applyFill="1" applyBorder="1" applyAlignment="1">
      <alignment horizontal="center" wrapText="1"/>
    </xf>
    <xf numFmtId="166" fontId="13" fillId="3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166" fontId="15" fillId="0" borderId="1" xfId="2" applyNumberFormat="1" applyFont="1" applyBorder="1"/>
    <xf numFmtId="0" fontId="16" fillId="3" borderId="1" xfId="0" applyFont="1" applyFill="1" applyBorder="1" applyAlignment="1">
      <alignment horizontal="center"/>
    </xf>
    <xf numFmtId="0" fontId="17" fillId="0" borderId="1" xfId="0" applyFont="1" applyBorder="1"/>
    <xf numFmtId="3" fontId="14" fillId="0" borderId="1" xfId="0" applyNumberFormat="1" applyFont="1" applyBorder="1" applyAlignment="1">
      <alignment horizontal="center"/>
    </xf>
    <xf numFmtId="0" fontId="11" fillId="4" borderId="0" xfId="0" applyFont="1" applyFill="1"/>
    <xf numFmtId="166" fontId="11" fillId="4" borderId="0" xfId="2" applyNumberFormat="1" applyFont="1" applyFill="1" applyBorder="1"/>
    <xf numFmtId="0" fontId="0" fillId="0" borderId="1" xfId="0" applyBorder="1"/>
    <xf numFmtId="166" fontId="10" fillId="0" borderId="1" xfId="2" applyNumberFormat="1" applyFont="1" applyFill="1" applyBorder="1"/>
    <xf numFmtId="166" fontId="12" fillId="0" borderId="1" xfId="2" applyNumberFormat="1" applyFont="1" applyFill="1" applyBorder="1" applyAlignment="1">
      <alignment horizontal="right"/>
    </xf>
    <xf numFmtId="166" fontId="16" fillId="3" borderId="1" xfId="2" applyNumberFormat="1" applyFont="1" applyFill="1" applyBorder="1" applyAlignment="1">
      <alignment horizontal="center"/>
    </xf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 applyAlignment="1">
      <alignment horizontal="left"/>
    </xf>
    <xf numFmtId="0" fontId="0" fillId="3" borderId="0" xfId="0" applyFill="1"/>
    <xf numFmtId="3" fontId="11" fillId="3" borderId="0" xfId="0" applyNumberFormat="1" applyFont="1" applyFill="1"/>
    <xf numFmtId="0" fontId="13" fillId="5" borderId="0" xfId="0" applyFont="1" applyFill="1"/>
    <xf numFmtId="3" fontId="13" fillId="5" borderId="0" xfId="0" applyNumberFormat="1" applyFont="1" applyFill="1"/>
    <xf numFmtId="0" fontId="13" fillId="3" borderId="0" xfId="0" applyFont="1" applyFill="1"/>
    <xf numFmtId="3" fontId="13" fillId="3" borderId="0" xfId="0" applyNumberFormat="1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0" fontId="18" fillId="5" borderId="10" xfId="0" applyFont="1" applyFill="1" applyBorder="1"/>
    <xf numFmtId="0" fontId="7" fillId="4" borderId="0" xfId="0" applyFont="1" applyFill="1"/>
    <xf numFmtId="49" fontId="5" fillId="6" borderId="11" xfId="0" applyNumberFormat="1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9" fontId="7" fillId="2" borderId="14" xfId="0" applyNumberFormat="1" applyFont="1" applyFill="1" applyBorder="1"/>
    <xf numFmtId="168" fontId="5" fillId="2" borderId="13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5" fillId="6" borderId="15" xfId="0" applyNumberFormat="1" applyFont="1" applyFill="1" applyBorder="1" applyAlignment="1">
      <alignment vertical="center"/>
    </xf>
    <xf numFmtId="168" fontId="5" fillId="6" borderId="16" xfId="0" applyNumberFormat="1" applyFont="1" applyFill="1" applyBorder="1" applyAlignment="1">
      <alignment vertical="center"/>
    </xf>
    <xf numFmtId="9" fontId="5" fillId="6" borderId="17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9" fillId="5" borderId="18" xfId="0" applyFont="1" applyFill="1" applyBorder="1" applyAlignment="1">
      <alignment vertical="center"/>
    </xf>
    <xf numFmtId="49" fontId="19" fillId="5" borderId="19" xfId="0" applyNumberFormat="1" applyFont="1" applyFill="1" applyBorder="1" applyAlignment="1">
      <alignment vertical="center"/>
    </xf>
    <xf numFmtId="0" fontId="19" fillId="5" borderId="19" xfId="0" applyFont="1" applyFill="1" applyBorder="1" applyAlignment="1">
      <alignment vertical="center"/>
    </xf>
    <xf numFmtId="0" fontId="19" fillId="5" borderId="10" xfId="0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13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166" fontId="16" fillId="4" borderId="1" xfId="2" applyNumberFormat="1" applyFont="1" applyFill="1" applyBorder="1" applyAlignment="1">
      <alignment horizontal="center"/>
    </xf>
    <xf numFmtId="166" fontId="13" fillId="4" borderId="1" xfId="2" applyNumberFormat="1" applyFont="1" applyFill="1" applyBorder="1" applyAlignment="1">
      <alignment horizontal="center" wrapText="1"/>
    </xf>
    <xf numFmtId="166" fontId="13" fillId="4" borderId="1" xfId="2" applyNumberFormat="1" applyFont="1" applyFill="1" applyBorder="1" applyAlignment="1">
      <alignment horizontal="center"/>
    </xf>
    <xf numFmtId="164" fontId="10" fillId="0" borderId="0" xfId="1" applyFont="1"/>
    <xf numFmtId="2" fontId="15" fillId="0" borderId="1" xfId="0" applyNumberFormat="1" applyFont="1" applyBorder="1" applyAlignment="1">
      <alignment horizontal="center"/>
    </xf>
    <xf numFmtId="49" fontId="5" fillId="6" borderId="21" xfId="0" applyNumberFormat="1" applyFont="1" applyFill="1" applyBorder="1" applyAlignment="1">
      <alignment horizontal="center" vertical="center"/>
    </xf>
    <xf numFmtId="49" fontId="7" fillId="6" borderId="22" xfId="0" applyNumberFormat="1" applyFont="1" applyFill="1" applyBorder="1" applyAlignment="1">
      <alignment horizontal="center"/>
    </xf>
    <xf numFmtId="166" fontId="5" fillId="2" borderId="13" xfId="0" applyNumberFormat="1" applyFont="1" applyFill="1" applyBorder="1" applyAlignment="1">
      <alignment vertical="center"/>
    </xf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16" xfId="1" applyFont="1" applyFill="1" applyBorder="1" applyAlignment="1">
      <alignment vertical="center"/>
    </xf>
    <xf numFmtId="164" fontId="5" fillId="6" borderId="17" xfId="1" applyFont="1" applyFill="1" applyBorder="1" applyAlignment="1">
      <alignment vertical="center"/>
    </xf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49" fontId="19" fillId="5" borderId="18" xfId="0" applyNumberFormat="1" applyFont="1" applyFill="1" applyBorder="1" applyAlignment="1">
      <alignment vertical="center"/>
    </xf>
    <xf numFmtId="0" fontId="19" fillId="5" borderId="19" xfId="0" applyFont="1" applyFill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E05C90DD-0ED5-8AF1-7EAB-8430DFA56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6896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115"/>
  <sheetViews>
    <sheetView tabSelected="1" workbookViewId="0">
      <selection activeCell="J61" sqref="J61"/>
    </sheetView>
  </sheetViews>
  <sheetFormatPr defaultRowHeight="15"/>
  <cols>
    <col min="1" max="1" width="3.7109375" customWidth="1"/>
    <col min="2" max="2" width="25" customWidth="1"/>
    <col min="3" max="3" width="11.42578125" customWidth="1"/>
    <col min="4" max="4" width="16.7109375" customWidth="1"/>
    <col min="5" max="5" width="11.42578125" customWidth="1"/>
    <col min="6" max="6" width="24.42578125" bestFit="1" customWidth="1"/>
    <col min="7" max="7" width="14.28515625" bestFit="1" customWidth="1"/>
    <col min="8" max="256" width="11.42578125" customWidth="1"/>
  </cols>
  <sheetData>
    <row r="9" spans="2:7">
      <c r="B9" s="1" t="s">
        <v>0</v>
      </c>
      <c r="C9" s="99" t="s">
        <v>1</v>
      </c>
      <c r="D9" s="99"/>
      <c r="E9" s="2"/>
      <c r="F9" s="1" t="s">
        <v>2</v>
      </c>
      <c r="G9" s="3">
        <v>170000</v>
      </c>
    </row>
    <row r="10" spans="2:7">
      <c r="B10" s="4" t="s">
        <v>3</v>
      </c>
      <c r="C10" s="100" t="s">
        <v>4</v>
      </c>
      <c r="D10" s="100"/>
      <c r="E10" s="2"/>
      <c r="F10" s="5" t="s">
        <v>5</v>
      </c>
      <c r="G10" s="6" t="s">
        <v>6</v>
      </c>
    </row>
    <row r="11" spans="2:7">
      <c r="B11" s="4" t="s">
        <v>7</v>
      </c>
      <c r="C11" s="100" t="s">
        <v>8</v>
      </c>
      <c r="D11" s="100"/>
      <c r="E11" s="2"/>
      <c r="F11" s="7" t="s">
        <v>9</v>
      </c>
      <c r="G11" s="8">
        <v>250</v>
      </c>
    </row>
    <row r="12" spans="2:7">
      <c r="B12" s="4" t="s">
        <v>10</v>
      </c>
      <c r="C12" s="100" t="s">
        <v>11</v>
      </c>
      <c r="D12" s="100"/>
      <c r="E12" s="2"/>
      <c r="F12" s="7" t="s">
        <v>12</v>
      </c>
      <c r="G12" s="8">
        <f>SUM(G9*G11)</f>
        <v>42500000</v>
      </c>
    </row>
    <row r="13" spans="2:7">
      <c r="B13" s="4" t="s">
        <v>13</v>
      </c>
      <c r="C13" s="101" t="s">
        <v>14</v>
      </c>
      <c r="D13" s="101"/>
      <c r="E13" s="2"/>
      <c r="F13" s="7" t="s">
        <v>15</v>
      </c>
      <c r="G13" s="8" t="s">
        <v>16</v>
      </c>
    </row>
    <row r="14" spans="2:7">
      <c r="B14" s="9" t="s">
        <v>17</v>
      </c>
      <c r="C14" s="100" t="s">
        <v>18</v>
      </c>
      <c r="D14" s="100"/>
      <c r="E14" s="2"/>
      <c r="F14" s="7" t="s">
        <v>19</v>
      </c>
      <c r="G14" s="8" t="s">
        <v>20</v>
      </c>
    </row>
    <row r="15" spans="2:7">
      <c r="B15" s="9" t="s">
        <v>21</v>
      </c>
      <c r="C15" s="94">
        <v>44713</v>
      </c>
      <c r="D15" s="95"/>
      <c r="E15" s="2"/>
      <c r="F15" s="7" t="s">
        <v>22</v>
      </c>
      <c r="G15" s="8" t="s">
        <v>23</v>
      </c>
    </row>
    <row r="16" spans="2:7">
      <c r="B16" s="10"/>
      <c r="C16" s="2"/>
      <c r="D16" s="2"/>
      <c r="E16" s="2"/>
      <c r="F16" s="11"/>
      <c r="G16" s="12"/>
    </row>
    <row r="17" spans="2:7">
      <c r="B17" s="96" t="s">
        <v>24</v>
      </c>
      <c r="C17" s="96"/>
      <c r="D17" s="96"/>
      <c r="E17" s="96"/>
      <c r="F17" s="96"/>
      <c r="G17" s="96"/>
    </row>
    <row r="18" spans="2:7">
      <c r="B18" s="13"/>
      <c r="C18" s="10"/>
      <c r="D18" s="10"/>
      <c r="E18" s="10"/>
      <c r="F18" s="14"/>
      <c r="G18" s="14"/>
    </row>
    <row r="19" spans="2:7">
      <c r="B19" s="15" t="s">
        <v>25</v>
      </c>
      <c r="C19" s="2"/>
      <c r="D19" s="2"/>
      <c r="E19" s="2"/>
      <c r="F19" s="11"/>
      <c r="G19" s="11"/>
    </row>
    <row r="20" spans="2:7">
      <c r="B20" s="16" t="s">
        <v>26</v>
      </c>
      <c r="C20" s="16" t="s">
        <v>27</v>
      </c>
      <c r="D20" s="16" t="s">
        <v>28</v>
      </c>
      <c r="E20" s="16" t="s">
        <v>29</v>
      </c>
      <c r="F20" s="17" t="s">
        <v>30</v>
      </c>
      <c r="G20" s="18" t="s">
        <v>31</v>
      </c>
    </row>
    <row r="21" spans="2:7">
      <c r="B21" s="5" t="s">
        <v>32</v>
      </c>
      <c r="C21" s="19" t="s">
        <v>33</v>
      </c>
      <c r="D21" s="19">
        <v>50</v>
      </c>
      <c r="E21" s="19" t="s">
        <v>34</v>
      </c>
      <c r="F21" s="7">
        <v>30000</v>
      </c>
      <c r="G21" s="7">
        <f t="shared" ref="G21:G32" si="0">F21*D21</f>
        <v>1500000</v>
      </c>
    </row>
    <row r="22" spans="2:7">
      <c r="B22" s="5" t="s">
        <v>35</v>
      </c>
      <c r="C22" s="19" t="s">
        <v>33</v>
      </c>
      <c r="D22" s="19">
        <v>50</v>
      </c>
      <c r="E22" s="19" t="s">
        <v>36</v>
      </c>
      <c r="F22" s="7">
        <v>30000</v>
      </c>
      <c r="G22" s="7">
        <f t="shared" si="0"/>
        <v>1500000</v>
      </c>
    </row>
    <row r="23" spans="2:7">
      <c r="B23" s="5" t="s">
        <v>37</v>
      </c>
      <c r="C23" s="19" t="s">
        <v>33</v>
      </c>
      <c r="D23" s="19">
        <v>120</v>
      </c>
      <c r="E23" s="19" t="s">
        <v>38</v>
      </c>
      <c r="F23" s="7">
        <v>30000</v>
      </c>
      <c r="G23" s="7">
        <f t="shared" si="0"/>
        <v>3600000</v>
      </c>
    </row>
    <row r="24" spans="2:7">
      <c r="B24" s="5" t="s">
        <v>39</v>
      </c>
      <c r="C24" s="19" t="s">
        <v>33</v>
      </c>
      <c r="D24" s="19">
        <v>50</v>
      </c>
      <c r="E24" s="19" t="s">
        <v>40</v>
      </c>
      <c r="F24" s="7">
        <v>30000</v>
      </c>
      <c r="G24" s="7">
        <f t="shared" si="0"/>
        <v>1500000</v>
      </c>
    </row>
    <row r="25" spans="2:7">
      <c r="B25" s="5" t="s">
        <v>41</v>
      </c>
      <c r="C25" s="19" t="s">
        <v>33</v>
      </c>
      <c r="D25" s="19">
        <v>40</v>
      </c>
      <c r="E25" s="19" t="s">
        <v>42</v>
      </c>
      <c r="F25" s="7">
        <v>30000</v>
      </c>
      <c r="G25" s="7">
        <f t="shared" si="0"/>
        <v>1200000</v>
      </c>
    </row>
    <row r="26" spans="2:7">
      <c r="B26" s="5" t="s">
        <v>43</v>
      </c>
      <c r="C26" s="19" t="s">
        <v>33</v>
      </c>
      <c r="D26" s="19">
        <v>50</v>
      </c>
      <c r="E26" s="19" t="s">
        <v>44</v>
      </c>
      <c r="F26" s="7">
        <v>30000</v>
      </c>
      <c r="G26" s="7">
        <f t="shared" si="0"/>
        <v>1500000</v>
      </c>
    </row>
    <row r="27" spans="2:7">
      <c r="B27" s="5" t="s">
        <v>45</v>
      </c>
      <c r="C27" s="19" t="s">
        <v>33</v>
      </c>
      <c r="D27" s="19">
        <v>10</v>
      </c>
      <c r="E27" s="19" t="s">
        <v>46</v>
      </c>
      <c r="F27" s="7">
        <v>30000</v>
      </c>
      <c r="G27" s="7">
        <f t="shared" si="0"/>
        <v>300000</v>
      </c>
    </row>
    <row r="28" spans="2:7">
      <c r="B28" s="5" t="s">
        <v>47</v>
      </c>
      <c r="C28" s="19" t="s">
        <v>33</v>
      </c>
      <c r="D28" s="19">
        <v>5</v>
      </c>
      <c r="E28" s="19" t="s">
        <v>46</v>
      </c>
      <c r="F28" s="7">
        <v>30000</v>
      </c>
      <c r="G28" s="7">
        <f t="shared" si="0"/>
        <v>150000</v>
      </c>
    </row>
    <row r="29" spans="2:7">
      <c r="B29" s="5" t="s">
        <v>48</v>
      </c>
      <c r="C29" s="19" t="s">
        <v>33</v>
      </c>
      <c r="D29" s="19">
        <v>12</v>
      </c>
      <c r="E29" s="19" t="s">
        <v>40</v>
      </c>
      <c r="F29" s="7">
        <v>30000</v>
      </c>
      <c r="G29" s="7">
        <f t="shared" si="0"/>
        <v>360000</v>
      </c>
    </row>
    <row r="30" spans="2:7">
      <c r="B30" s="5" t="s">
        <v>49</v>
      </c>
      <c r="C30" s="19" t="s">
        <v>33</v>
      </c>
      <c r="D30" s="19">
        <v>15</v>
      </c>
      <c r="E30" s="19" t="s">
        <v>50</v>
      </c>
      <c r="F30" s="7">
        <v>30000</v>
      </c>
      <c r="G30" s="7">
        <f t="shared" si="0"/>
        <v>450000</v>
      </c>
    </row>
    <row r="31" spans="2:7">
      <c r="B31" s="5" t="s">
        <v>51</v>
      </c>
      <c r="C31" s="19" t="s">
        <v>33</v>
      </c>
      <c r="D31" s="19">
        <v>200</v>
      </c>
      <c r="E31" s="19" t="s">
        <v>52</v>
      </c>
      <c r="F31" s="7">
        <v>30000</v>
      </c>
      <c r="G31" s="7">
        <f t="shared" si="0"/>
        <v>6000000</v>
      </c>
    </row>
    <row r="32" spans="2:7">
      <c r="B32" s="5" t="s">
        <v>53</v>
      </c>
      <c r="C32" s="19" t="s">
        <v>33</v>
      </c>
      <c r="D32" s="19">
        <v>130</v>
      </c>
      <c r="E32" s="19" t="s">
        <v>52</v>
      </c>
      <c r="F32" s="7">
        <v>30000</v>
      </c>
      <c r="G32" s="7">
        <f t="shared" si="0"/>
        <v>3900000</v>
      </c>
    </row>
    <row r="33" spans="2:11">
      <c r="B33" s="20" t="s">
        <v>54</v>
      </c>
      <c r="C33" s="21"/>
      <c r="D33" s="21"/>
      <c r="E33" s="21"/>
      <c r="F33" s="22"/>
      <c r="G33" s="23">
        <f>SUM(G21:G32)</f>
        <v>21960000</v>
      </c>
    </row>
    <row r="34" spans="2:11" s="2" customFormat="1">
      <c r="B34" s="31"/>
      <c r="F34" s="11"/>
      <c r="G34" s="32"/>
    </row>
    <row r="35" spans="2:11">
      <c r="B35" s="15" t="s">
        <v>55</v>
      </c>
      <c r="C35" s="2"/>
      <c r="D35" s="2"/>
      <c r="E35" s="2"/>
      <c r="F35" s="11"/>
      <c r="G35" s="11"/>
    </row>
    <row r="36" spans="2:11">
      <c r="B36" s="16" t="s">
        <v>26</v>
      </c>
      <c r="C36" s="16" t="s">
        <v>27</v>
      </c>
      <c r="D36" s="16" t="s">
        <v>28</v>
      </c>
      <c r="E36" s="16" t="s">
        <v>29</v>
      </c>
      <c r="F36" s="17" t="s">
        <v>30</v>
      </c>
      <c r="G36" s="18" t="s">
        <v>31</v>
      </c>
    </row>
    <row r="37" spans="2:11" s="2" customFormat="1">
      <c r="B37" s="80"/>
      <c r="C37" s="80"/>
      <c r="D37" s="80"/>
      <c r="E37" s="80"/>
      <c r="F37" s="83"/>
      <c r="G37" s="84"/>
    </row>
    <row r="38" spans="2:11">
      <c r="B38" s="20" t="s">
        <v>56</v>
      </c>
      <c r="C38" s="33"/>
      <c r="D38" s="33"/>
      <c r="E38" s="33"/>
      <c r="F38" s="34"/>
      <c r="G38" s="35">
        <v>0</v>
      </c>
    </row>
    <row r="39" spans="2:11">
      <c r="B39" s="2"/>
      <c r="C39" s="2"/>
      <c r="D39" s="2"/>
      <c r="E39" s="2"/>
      <c r="F39" s="11"/>
      <c r="G39" s="11"/>
    </row>
    <row r="40" spans="2:11">
      <c r="B40" s="15" t="s">
        <v>57</v>
      </c>
      <c r="C40" s="2"/>
      <c r="D40" s="2"/>
      <c r="E40" s="2"/>
      <c r="F40" s="11"/>
      <c r="G40" s="11"/>
    </row>
    <row r="41" spans="2:11">
      <c r="B41" s="16" t="s">
        <v>26</v>
      </c>
      <c r="C41" s="16" t="s">
        <v>27</v>
      </c>
      <c r="D41" s="16" t="s">
        <v>28</v>
      </c>
      <c r="E41" s="16" t="s">
        <v>29</v>
      </c>
      <c r="F41" s="17" t="s">
        <v>30</v>
      </c>
      <c r="G41" s="18" t="s">
        <v>31</v>
      </c>
    </row>
    <row r="42" spans="2:11">
      <c r="B42" s="24" t="s">
        <v>58</v>
      </c>
      <c r="C42" s="25" t="s">
        <v>59</v>
      </c>
      <c r="D42" s="86">
        <v>6.25E-2</v>
      </c>
      <c r="E42" s="26" t="s">
        <v>34</v>
      </c>
      <c r="F42" s="27">
        <v>200000</v>
      </c>
      <c r="G42" s="27">
        <f>F42*D42</f>
        <v>12500</v>
      </c>
      <c r="K42" s="85"/>
    </row>
    <row r="43" spans="2:11">
      <c r="B43" s="24" t="s">
        <v>60</v>
      </c>
      <c r="C43" s="25" t="s">
        <v>59</v>
      </c>
      <c r="D43" s="86">
        <v>0.05</v>
      </c>
      <c r="E43" s="26" t="s">
        <v>34</v>
      </c>
      <c r="F43" s="27">
        <v>200000</v>
      </c>
      <c r="G43" s="27">
        <f>F43*D43</f>
        <v>10000</v>
      </c>
      <c r="K43" s="85"/>
    </row>
    <row r="44" spans="2:11">
      <c r="B44" s="24" t="s">
        <v>61</v>
      </c>
      <c r="C44" s="25" t="s">
        <v>59</v>
      </c>
      <c r="D44" s="86">
        <v>3.7499999999999999E-2</v>
      </c>
      <c r="E44" s="26" t="s">
        <v>34</v>
      </c>
      <c r="F44" s="27">
        <v>200000</v>
      </c>
      <c r="G44" s="27">
        <f>F44*D44</f>
        <v>7500</v>
      </c>
      <c r="K44" s="85"/>
    </row>
    <row r="45" spans="2:11">
      <c r="B45" s="20" t="s">
        <v>62</v>
      </c>
      <c r="C45" s="21"/>
      <c r="D45" s="21"/>
      <c r="E45" s="21"/>
      <c r="F45" s="22"/>
      <c r="G45" s="23">
        <f>SUM(G42:G44)</f>
        <v>30000</v>
      </c>
    </row>
    <row r="46" spans="2:11">
      <c r="B46" s="2"/>
      <c r="C46" s="2"/>
      <c r="D46" s="2"/>
      <c r="E46" s="2"/>
      <c r="F46" s="11"/>
      <c r="G46" s="11"/>
    </row>
    <row r="47" spans="2:11">
      <c r="B47" s="15" t="s">
        <v>63</v>
      </c>
      <c r="C47" s="2"/>
      <c r="D47" s="2"/>
      <c r="E47" s="2"/>
      <c r="F47" s="11"/>
      <c r="G47" s="11"/>
    </row>
    <row r="48" spans="2:11">
      <c r="B48" s="16" t="s">
        <v>63</v>
      </c>
      <c r="C48" s="28" t="s">
        <v>64</v>
      </c>
      <c r="D48" s="28" t="s">
        <v>65</v>
      </c>
      <c r="E48" s="16" t="s">
        <v>29</v>
      </c>
      <c r="F48" s="18" t="s">
        <v>30</v>
      </c>
      <c r="G48" s="18" t="s">
        <v>66</v>
      </c>
    </row>
    <row r="49" spans="2:7">
      <c r="B49" s="29" t="s">
        <v>67</v>
      </c>
      <c r="C49" s="19" t="s">
        <v>68</v>
      </c>
      <c r="D49" s="19">
        <v>20000</v>
      </c>
      <c r="E49" s="19" t="s">
        <v>69</v>
      </c>
      <c r="F49" s="7">
        <v>206</v>
      </c>
      <c r="G49" s="7">
        <f>F49*D49</f>
        <v>4120000</v>
      </c>
    </row>
    <row r="50" spans="2:7">
      <c r="B50" s="29" t="s">
        <v>70</v>
      </c>
      <c r="C50" s="19"/>
      <c r="D50" s="19"/>
      <c r="E50" s="19"/>
      <c r="F50" s="7"/>
      <c r="G50" s="7"/>
    </row>
    <row r="51" spans="2:7">
      <c r="B51" s="5" t="s">
        <v>71</v>
      </c>
      <c r="C51" s="19" t="s">
        <v>72</v>
      </c>
      <c r="D51" s="19">
        <v>17</v>
      </c>
      <c r="E51" s="19" t="s">
        <v>46</v>
      </c>
      <c r="F51" s="7">
        <v>34400</v>
      </c>
      <c r="G51" s="7">
        <f>F51*D51</f>
        <v>584800</v>
      </c>
    </row>
    <row r="52" spans="2:7">
      <c r="B52" s="5" t="s">
        <v>73</v>
      </c>
      <c r="C52" s="19" t="s">
        <v>72</v>
      </c>
      <c r="D52" s="19">
        <v>27</v>
      </c>
      <c r="E52" s="19" t="s">
        <v>74</v>
      </c>
      <c r="F52" s="7">
        <v>32700</v>
      </c>
      <c r="G52" s="7">
        <f>F52*D52</f>
        <v>882900</v>
      </c>
    </row>
    <row r="53" spans="2:7">
      <c r="B53" s="5" t="s">
        <v>75</v>
      </c>
      <c r="C53" s="19" t="s">
        <v>72</v>
      </c>
      <c r="D53" s="30">
        <v>40</v>
      </c>
      <c r="E53" s="19" t="s">
        <v>74</v>
      </c>
      <c r="F53" s="7">
        <v>50800</v>
      </c>
      <c r="G53" s="7">
        <f>F53*D53</f>
        <v>2032000</v>
      </c>
    </row>
    <row r="54" spans="2:7">
      <c r="B54" s="5" t="s">
        <v>76</v>
      </c>
      <c r="C54" s="19" t="s">
        <v>77</v>
      </c>
      <c r="D54" s="19">
        <v>10</v>
      </c>
      <c r="E54" s="19" t="s">
        <v>74</v>
      </c>
      <c r="F54" s="7">
        <v>3224</v>
      </c>
      <c r="G54" s="7">
        <f>F54*D54</f>
        <v>32240</v>
      </c>
    </row>
    <row r="55" spans="2:7">
      <c r="B55" s="5" t="s">
        <v>78</v>
      </c>
      <c r="C55" s="19" t="s">
        <v>79</v>
      </c>
      <c r="D55" s="30">
        <v>3000</v>
      </c>
      <c r="E55" s="19" t="s">
        <v>50</v>
      </c>
      <c r="F55" s="7">
        <v>48</v>
      </c>
      <c r="G55" s="7">
        <f>F55*D55</f>
        <v>144000</v>
      </c>
    </row>
    <row r="56" spans="2:7">
      <c r="B56" s="29" t="s">
        <v>80</v>
      </c>
      <c r="C56" s="19"/>
      <c r="D56" s="19"/>
      <c r="E56" s="19"/>
      <c r="F56" s="7"/>
      <c r="G56" s="7"/>
    </row>
    <row r="57" spans="2:7">
      <c r="B57" s="5" t="s">
        <v>81</v>
      </c>
      <c r="C57" s="19" t="s">
        <v>79</v>
      </c>
      <c r="D57" s="19">
        <v>0.3</v>
      </c>
      <c r="E57" s="19" t="s">
        <v>74</v>
      </c>
      <c r="F57" s="7">
        <v>8962</v>
      </c>
      <c r="G57" s="7">
        <f>F57*D57</f>
        <v>2688.6</v>
      </c>
    </row>
    <row r="58" spans="2:7">
      <c r="B58" s="5" t="s">
        <v>82</v>
      </c>
      <c r="C58" s="19" t="s">
        <v>79</v>
      </c>
      <c r="D58" s="19">
        <v>0.1</v>
      </c>
      <c r="E58" s="19" t="s">
        <v>74</v>
      </c>
      <c r="F58" s="7">
        <v>138556</v>
      </c>
      <c r="G58" s="7">
        <f>F58*D58</f>
        <v>13855.6</v>
      </c>
    </row>
    <row r="59" spans="2:7">
      <c r="B59" s="5" t="s">
        <v>83</v>
      </c>
      <c r="C59" s="19" t="s">
        <v>79</v>
      </c>
      <c r="D59" s="19">
        <v>0.25</v>
      </c>
      <c r="E59" s="19" t="s">
        <v>74</v>
      </c>
      <c r="F59" s="7">
        <v>48340</v>
      </c>
      <c r="G59" s="7">
        <f>F59*D59</f>
        <v>12085</v>
      </c>
    </row>
    <row r="60" spans="2:7">
      <c r="B60" s="29" t="s">
        <v>84</v>
      </c>
      <c r="C60" s="19"/>
      <c r="D60" s="19"/>
      <c r="E60" s="19"/>
      <c r="F60" s="7"/>
      <c r="G60" s="7"/>
    </row>
    <row r="61" spans="2:7">
      <c r="B61" s="5" t="s">
        <v>85</v>
      </c>
      <c r="C61" s="19" t="s">
        <v>86</v>
      </c>
      <c r="D61" s="19">
        <v>1</v>
      </c>
      <c r="E61" s="19" t="s">
        <v>74</v>
      </c>
      <c r="F61" s="7">
        <v>25200</v>
      </c>
      <c r="G61" s="7">
        <f>F61*D61</f>
        <v>25200</v>
      </c>
    </row>
    <row r="62" spans="2:7">
      <c r="B62" s="5" t="s">
        <v>87</v>
      </c>
      <c r="C62" s="19" t="s">
        <v>86</v>
      </c>
      <c r="D62" s="19">
        <v>0.1</v>
      </c>
      <c r="E62" s="19" t="s">
        <v>74</v>
      </c>
      <c r="F62" s="7">
        <v>12220</v>
      </c>
      <c r="G62" s="7">
        <f>F62*D62</f>
        <v>1222</v>
      </c>
    </row>
    <row r="63" spans="2:7">
      <c r="B63" s="29" t="s">
        <v>88</v>
      </c>
      <c r="C63" s="19"/>
      <c r="D63" s="19"/>
      <c r="E63" s="19"/>
      <c r="F63" s="7"/>
      <c r="G63" s="7"/>
    </row>
    <row r="64" spans="2:7">
      <c r="B64" s="5" t="s">
        <v>89</v>
      </c>
      <c r="C64" s="19" t="s">
        <v>86</v>
      </c>
      <c r="D64" s="19">
        <v>3</v>
      </c>
      <c r="E64" s="19" t="s">
        <v>38</v>
      </c>
      <c r="F64" s="7">
        <v>79793</v>
      </c>
      <c r="G64" s="7">
        <f>F64*D64</f>
        <v>239379</v>
      </c>
    </row>
    <row r="65" spans="2:7">
      <c r="B65" s="20" t="s">
        <v>90</v>
      </c>
      <c r="C65" s="21"/>
      <c r="D65" s="21"/>
      <c r="E65" s="21"/>
      <c r="F65" s="22"/>
      <c r="G65" s="23">
        <f>SUM(G49:G64)</f>
        <v>8090370.1999999993</v>
      </c>
    </row>
    <row r="66" spans="2:7">
      <c r="B66" s="31"/>
      <c r="C66" s="2"/>
      <c r="D66" s="2"/>
      <c r="E66" s="2"/>
      <c r="F66" s="11"/>
      <c r="G66" s="32"/>
    </row>
    <row r="67" spans="2:7">
      <c r="B67" s="15" t="s">
        <v>91</v>
      </c>
      <c r="C67" s="2"/>
      <c r="D67" s="2"/>
      <c r="E67" s="2"/>
      <c r="F67" s="11"/>
      <c r="G67" s="11"/>
    </row>
    <row r="68" spans="2:7">
      <c r="B68" s="16" t="s">
        <v>92</v>
      </c>
      <c r="C68" s="16" t="s">
        <v>64</v>
      </c>
      <c r="D68" s="28" t="s">
        <v>65</v>
      </c>
      <c r="E68" s="16" t="s">
        <v>29</v>
      </c>
      <c r="F68" s="36" t="s">
        <v>93</v>
      </c>
      <c r="G68" s="36" t="s">
        <v>66</v>
      </c>
    </row>
    <row r="69" spans="2:7" s="2" customFormat="1">
      <c r="B69" s="80"/>
      <c r="C69" s="80"/>
      <c r="D69" s="81"/>
      <c r="E69" s="80"/>
      <c r="F69" s="82"/>
      <c r="G69" s="82"/>
    </row>
    <row r="70" spans="2:7">
      <c r="B70" s="20" t="s">
        <v>94</v>
      </c>
      <c r="C70" s="33"/>
      <c r="D70" s="33"/>
      <c r="E70" s="33"/>
      <c r="F70" s="34"/>
      <c r="G70" s="35">
        <v>0</v>
      </c>
    </row>
    <row r="71" spans="2:7">
      <c r="B71" s="2"/>
      <c r="C71" s="2"/>
      <c r="D71" s="2"/>
      <c r="E71" s="2"/>
      <c r="F71" s="11"/>
      <c r="G71" s="11"/>
    </row>
    <row r="72" spans="2:7">
      <c r="B72" s="37" t="s">
        <v>95</v>
      </c>
      <c r="C72" s="37"/>
      <c r="D72" s="37"/>
      <c r="E72" s="37"/>
      <c r="F72" s="37"/>
      <c r="G72" s="38">
        <f>SUM(G33+G38+G45+G65)</f>
        <v>30080370.199999999</v>
      </c>
    </row>
    <row r="73" spans="2:7">
      <c r="B73" s="39" t="s">
        <v>96</v>
      </c>
      <c r="C73" s="40"/>
      <c r="D73" s="40"/>
      <c r="E73" s="40"/>
      <c r="F73" s="40"/>
      <c r="G73" s="41">
        <f>SUM(G72*5/100)</f>
        <v>1504018.51</v>
      </c>
    </row>
    <row r="74" spans="2:7">
      <c r="B74" s="42" t="s">
        <v>97</v>
      </c>
      <c r="C74" s="42"/>
      <c r="D74" s="42"/>
      <c r="E74" s="42"/>
      <c r="F74" s="42"/>
      <c r="G74" s="43">
        <f>SUM(G72:G73)</f>
        <v>31584388.710000001</v>
      </c>
    </row>
    <row r="75" spans="2:7">
      <c r="B75" s="44" t="s">
        <v>98</v>
      </c>
      <c r="C75" s="44"/>
      <c r="D75" s="44"/>
      <c r="E75" s="44"/>
      <c r="F75" s="44"/>
      <c r="G75" s="45">
        <f>SUM(G12*1)</f>
        <v>42500000</v>
      </c>
    </row>
    <row r="76" spans="2:7">
      <c r="B76" s="42" t="s">
        <v>99</v>
      </c>
      <c r="C76" s="37"/>
      <c r="D76" s="37"/>
      <c r="E76" s="37"/>
      <c r="F76" s="37"/>
      <c r="G76" s="38">
        <f>SUM(G75-G74)</f>
        <v>10915611.289999999</v>
      </c>
    </row>
    <row r="77" spans="2:7">
      <c r="B77" s="46" t="s">
        <v>100</v>
      </c>
      <c r="C77" s="47"/>
      <c r="D77" s="47"/>
      <c r="E77" s="47"/>
      <c r="F77" s="47"/>
      <c r="G77" s="48"/>
    </row>
    <row r="78" spans="2:7" ht="15.75" thickBot="1">
      <c r="B78" s="49"/>
      <c r="C78" s="47"/>
      <c r="D78" s="47"/>
      <c r="E78" s="47"/>
      <c r="F78" s="47"/>
      <c r="G78" s="48"/>
    </row>
    <row r="79" spans="2:7">
      <c r="B79" s="50" t="s">
        <v>101</v>
      </c>
      <c r="C79" s="51"/>
      <c r="D79" s="51"/>
      <c r="E79" s="51"/>
      <c r="F79" s="52"/>
      <c r="G79" s="48"/>
    </row>
    <row r="80" spans="2:7">
      <c r="B80" s="53" t="s">
        <v>102</v>
      </c>
      <c r="C80" s="54"/>
      <c r="D80" s="54"/>
      <c r="E80" s="54"/>
      <c r="F80" s="55"/>
      <c r="G80" s="48"/>
    </row>
    <row r="81" spans="2:7">
      <c r="B81" s="53" t="s">
        <v>103</v>
      </c>
      <c r="C81" s="54"/>
      <c r="D81" s="54"/>
      <c r="E81" s="54"/>
      <c r="F81" s="55"/>
      <c r="G81" s="48"/>
    </row>
    <row r="82" spans="2:7">
      <c r="B82" s="53" t="s">
        <v>104</v>
      </c>
      <c r="C82" s="54"/>
      <c r="D82" s="54"/>
      <c r="E82" s="54"/>
      <c r="F82" s="55"/>
      <c r="G82" s="48"/>
    </row>
    <row r="83" spans="2:7">
      <c r="B83" s="53" t="s">
        <v>105</v>
      </c>
      <c r="C83" s="54"/>
      <c r="D83" s="54"/>
      <c r="E83" s="54"/>
      <c r="F83" s="55"/>
      <c r="G83" s="48"/>
    </row>
    <row r="84" spans="2:7">
      <c r="B84" s="53" t="s">
        <v>106</v>
      </c>
      <c r="C84" s="54"/>
      <c r="D84" s="54"/>
      <c r="E84" s="54"/>
      <c r="F84" s="55"/>
      <c r="G84" s="48"/>
    </row>
    <row r="85" spans="2:7" ht="15.75" thickBot="1">
      <c r="B85" s="56" t="s">
        <v>107</v>
      </c>
      <c r="C85" s="57"/>
      <c r="D85" s="57"/>
      <c r="E85" s="57"/>
      <c r="F85" s="58"/>
      <c r="G85" s="48"/>
    </row>
    <row r="86" spans="2:7" ht="15.75" thickBot="1">
      <c r="B86" s="59"/>
      <c r="C86" s="54"/>
      <c r="D86" s="54"/>
      <c r="E86" s="54"/>
      <c r="F86" s="54"/>
      <c r="G86" s="48"/>
    </row>
    <row r="87" spans="2:7" ht="15.75" thickBot="1">
      <c r="B87" s="97" t="s">
        <v>108</v>
      </c>
      <c r="C87" s="98"/>
      <c r="D87" s="60"/>
      <c r="E87" s="61"/>
      <c r="F87" s="61"/>
      <c r="G87" s="48"/>
    </row>
    <row r="88" spans="2:7">
      <c r="B88" s="62" t="s">
        <v>109</v>
      </c>
      <c r="C88" s="87" t="s">
        <v>110</v>
      </c>
      <c r="D88" s="88" t="s">
        <v>111</v>
      </c>
      <c r="E88" s="61"/>
      <c r="F88" s="61"/>
      <c r="G88" s="48"/>
    </row>
    <row r="89" spans="2:7">
      <c r="B89" s="63" t="s">
        <v>112</v>
      </c>
      <c r="C89" s="64">
        <f>G33</f>
        <v>21960000</v>
      </c>
      <c r="D89" s="65">
        <f>(C89/C95)</f>
        <v>0.69528019686026721</v>
      </c>
      <c r="E89" s="61"/>
      <c r="F89" s="61"/>
      <c r="G89" s="48"/>
    </row>
    <row r="90" spans="2:7">
      <c r="B90" s="63" t="s">
        <v>113</v>
      </c>
      <c r="C90" s="89">
        <f>G38</f>
        <v>0</v>
      </c>
      <c r="D90" s="65">
        <v>0</v>
      </c>
      <c r="E90" s="61"/>
      <c r="F90" s="61"/>
      <c r="G90" s="48"/>
    </row>
    <row r="91" spans="2:7">
      <c r="B91" s="63" t="s">
        <v>114</v>
      </c>
      <c r="C91" s="64">
        <f>G45</f>
        <v>30000</v>
      </c>
      <c r="D91" s="65">
        <f>(C91/C95)</f>
        <v>9.4983633450856171E-4</v>
      </c>
      <c r="E91" s="61"/>
      <c r="F91" s="61"/>
      <c r="G91" s="48"/>
    </row>
    <row r="92" spans="2:7">
      <c r="B92" s="63" t="s">
        <v>115</v>
      </c>
      <c r="C92" s="64">
        <f>G65</f>
        <v>8090370.1999999993</v>
      </c>
      <c r="D92" s="65">
        <f>(C92/C95)</f>
        <v>0.25615091918617661</v>
      </c>
      <c r="E92" s="61"/>
      <c r="F92" s="61"/>
      <c r="G92" s="48"/>
    </row>
    <row r="93" spans="2:7">
      <c r="B93" s="63" t="s">
        <v>116</v>
      </c>
      <c r="C93" s="66">
        <f>G70</f>
        <v>0</v>
      </c>
      <c r="D93" s="65">
        <f>(C93/C95)</f>
        <v>0</v>
      </c>
      <c r="E93" s="67"/>
      <c r="F93" s="67"/>
      <c r="G93" s="48"/>
    </row>
    <row r="94" spans="2:7">
      <c r="B94" s="63" t="s">
        <v>117</v>
      </c>
      <c r="C94" s="66">
        <f>G73</f>
        <v>1504018.51</v>
      </c>
      <c r="D94" s="65">
        <f>(C94/C95)</f>
        <v>4.7619047619047616E-2</v>
      </c>
      <c r="E94" s="67"/>
      <c r="F94" s="67"/>
      <c r="G94" s="48"/>
    </row>
    <row r="95" spans="2:7" ht="15.75" thickBot="1">
      <c r="B95" s="68" t="s">
        <v>118</v>
      </c>
      <c r="C95" s="69">
        <f>SUM(C89:C94)</f>
        <v>31584388.710000001</v>
      </c>
      <c r="D95" s="70">
        <f>SUM(D89:D94)</f>
        <v>1</v>
      </c>
      <c r="E95" s="67"/>
      <c r="F95" s="67"/>
      <c r="G95" s="48"/>
    </row>
    <row r="96" spans="2:7">
      <c r="B96" s="49"/>
      <c r="C96" s="47"/>
      <c r="D96" s="47"/>
      <c r="E96" s="47"/>
      <c r="F96" s="47"/>
      <c r="G96" s="48"/>
    </row>
    <row r="97" spans="2:7" ht="15.75" thickBot="1">
      <c r="B97" s="71"/>
      <c r="C97" s="47"/>
      <c r="D97" s="47"/>
      <c r="E97" s="47"/>
      <c r="F97" s="47"/>
      <c r="G97" s="48"/>
    </row>
    <row r="98" spans="2:7" ht="15.75" thickBot="1">
      <c r="B98" s="72"/>
      <c r="C98" s="73" t="s">
        <v>119</v>
      </c>
      <c r="D98" s="74"/>
      <c r="E98" s="75"/>
      <c r="F98" s="67"/>
      <c r="G98" s="48"/>
    </row>
    <row r="99" spans="2:7">
      <c r="B99" s="76" t="s">
        <v>120</v>
      </c>
      <c r="C99" s="90">
        <v>10500</v>
      </c>
      <c r="D99" s="90">
        <v>11500</v>
      </c>
      <c r="E99" s="91">
        <v>12000</v>
      </c>
      <c r="F99" s="77"/>
      <c r="G99" s="78"/>
    </row>
    <row r="100" spans="2:7" ht="15.75" thickBot="1">
      <c r="B100" s="68" t="s">
        <v>121</v>
      </c>
      <c r="C100" s="92">
        <f>(G74/C99)</f>
        <v>3008.0370200000002</v>
      </c>
      <c r="D100" s="92">
        <f>(G74/D99)</f>
        <v>2746.4685834782608</v>
      </c>
      <c r="E100" s="93">
        <f>(G74/E99)</f>
        <v>2632.0323925000002</v>
      </c>
      <c r="F100" s="77"/>
      <c r="G100" s="78"/>
    </row>
    <row r="101" spans="2:7">
      <c r="B101" s="79" t="s">
        <v>122</v>
      </c>
      <c r="C101" s="54"/>
      <c r="D101" s="54"/>
      <c r="E101" s="54"/>
      <c r="F101" s="54"/>
      <c r="G101" s="54"/>
    </row>
    <row r="102" spans="2:7">
      <c r="B102" s="2"/>
      <c r="C102" s="2"/>
      <c r="D102" s="2"/>
      <c r="E102" s="2"/>
      <c r="F102" s="2"/>
      <c r="G102" s="2"/>
    </row>
    <row r="103" spans="2:7">
      <c r="B103" s="2"/>
      <c r="C103" s="2"/>
      <c r="D103" s="2"/>
      <c r="E103" s="2"/>
      <c r="F103" s="2"/>
      <c r="G103" s="2"/>
    </row>
    <row r="104" spans="2:7">
      <c r="B104" s="2"/>
      <c r="C104" s="2"/>
      <c r="D104" s="2"/>
      <c r="E104" s="2"/>
      <c r="F104" s="2"/>
      <c r="G104" s="2"/>
    </row>
    <row r="105" spans="2:7">
      <c r="B105" s="2"/>
      <c r="C105" s="2"/>
      <c r="D105" s="2"/>
      <c r="E105" s="2"/>
      <c r="F105" s="2"/>
      <c r="G105" s="2"/>
    </row>
    <row r="106" spans="2:7">
      <c r="B106" s="2"/>
      <c r="C106" s="2"/>
      <c r="D106" s="2"/>
      <c r="E106" s="2"/>
      <c r="F106" s="2"/>
      <c r="G106" s="2"/>
    </row>
    <row r="107" spans="2:7">
      <c r="B107" s="2"/>
      <c r="C107" s="2"/>
      <c r="D107" s="2"/>
      <c r="E107" s="2"/>
      <c r="F107" s="2"/>
      <c r="G107" s="2"/>
    </row>
    <row r="108" spans="2:7">
      <c r="B108" s="2"/>
      <c r="C108" s="2"/>
      <c r="D108" s="2"/>
      <c r="E108" s="2"/>
      <c r="F108" s="2"/>
      <c r="G108" s="2"/>
    </row>
    <row r="109" spans="2:7">
      <c r="B109" s="2"/>
      <c r="C109" s="2"/>
      <c r="D109" s="2"/>
      <c r="E109" s="2"/>
      <c r="F109" s="2"/>
      <c r="G109" s="2"/>
    </row>
    <row r="110" spans="2:7">
      <c r="B110" s="2"/>
      <c r="C110" s="2"/>
      <c r="D110" s="2"/>
      <c r="E110" s="2"/>
      <c r="F110" s="2"/>
      <c r="G110" s="2"/>
    </row>
    <row r="111" spans="2:7">
      <c r="B111" s="2"/>
      <c r="C111" s="2"/>
      <c r="D111" s="2"/>
      <c r="E111" s="2"/>
      <c r="F111" s="2"/>
      <c r="G111" s="2"/>
    </row>
    <row r="112" spans="2:7">
      <c r="B112" s="2"/>
      <c r="C112" s="2"/>
      <c r="D112" s="2"/>
      <c r="E112" s="2"/>
      <c r="F112" s="2"/>
      <c r="G112" s="2"/>
    </row>
    <row r="113" spans="2:7">
      <c r="B113" s="2"/>
      <c r="C113" s="2"/>
      <c r="D113" s="2"/>
      <c r="E113" s="2"/>
      <c r="F113" s="2"/>
      <c r="G113" s="2"/>
    </row>
    <row r="114" spans="2:7">
      <c r="B114" s="2"/>
      <c r="C114" s="2"/>
      <c r="D114" s="2"/>
      <c r="E114" s="2"/>
      <c r="F114" s="2"/>
      <c r="G114" s="2"/>
    </row>
    <row r="115" spans="2:7">
      <c r="B115" s="2"/>
      <c r="C115" s="2"/>
      <c r="D115" s="2"/>
      <c r="E115" s="2"/>
      <c r="F115" s="2"/>
      <c r="G115" s="2"/>
    </row>
  </sheetData>
  <mergeCells count="9">
    <mergeCell ref="C15:D15"/>
    <mergeCell ref="B17:G17"/>
    <mergeCell ref="B87:C8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57820C-7AC1-4134-B9B2-76654F3BDB6A}"/>
</file>

<file path=customXml/itemProps2.xml><?xml version="1.0" encoding="utf-8"?>
<ds:datastoreItem xmlns:ds="http://schemas.openxmlformats.org/officeDocument/2006/customXml" ds:itemID="{28955D87-376C-436A-9DC3-1BA5D0AF0F34}"/>
</file>

<file path=customXml/itemProps3.xml><?xml version="1.0" encoding="utf-8"?>
<ds:datastoreItem xmlns:ds="http://schemas.openxmlformats.org/officeDocument/2006/customXml" ds:itemID="{DB6B79BF-1B11-4828-A327-DE4D36DA06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2022-03-15T19:34:13Z</dcterms:created>
  <dcterms:modified xsi:type="dcterms:W3CDTF">2022-06-20T17:29:53Z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