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0" documentId="11_B0B415D1259B396CC1E89F1014B73780D43C7CF3" xr6:coauthVersionLast="47" xr6:coauthVersionMax="47" xr10:uidLastSave="{00000000-0000-0000-0000-000000000000}"/>
  <bookViews>
    <workbookView xWindow="0" yWindow="0" windowWidth="15585" windowHeight="11475" xr2:uid="{00000000-000D-0000-FFFF-FFFF00000000}"/>
  </bookViews>
  <sheets>
    <sheet name="TOMATES INVERNADEROS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62" i="1" s="1"/>
  <c r="C85" i="1" s="1"/>
  <c r="G55" i="1"/>
  <c r="G53" i="1"/>
  <c r="G52" i="1"/>
  <c r="G51" i="1"/>
  <c r="G50" i="1"/>
  <c r="G49" i="1"/>
  <c r="G47" i="1"/>
  <c r="G32" i="1"/>
  <c r="G31" i="1"/>
  <c r="G30" i="1"/>
  <c r="G29" i="1"/>
  <c r="G28" i="1"/>
  <c r="G27" i="1"/>
  <c r="G26" i="1"/>
  <c r="G25" i="1"/>
  <c r="G24" i="1"/>
  <c r="G23" i="1"/>
  <c r="G22" i="1"/>
  <c r="G33" i="1" l="1"/>
  <c r="C81" i="1" s="1"/>
  <c r="G56" i="1"/>
  <c r="C84" i="1" s="1"/>
  <c r="G43" i="1"/>
  <c r="C83" i="1" s="1"/>
  <c r="G38" i="1"/>
  <c r="C82" i="1" s="1"/>
  <c r="G12" i="1"/>
  <c r="G67" i="1" s="1"/>
  <c r="G64" i="1" l="1"/>
  <c r="G65" i="1" s="1"/>
  <c r="G66" i="1" l="1"/>
  <c r="C92" i="1" s="1"/>
  <c r="C86" i="1"/>
  <c r="E92" i="1" l="1"/>
  <c r="G68" i="1"/>
  <c r="D92" i="1"/>
  <c r="C87" i="1"/>
  <c r="D86" i="1" s="1"/>
  <c r="D84" i="1" l="1"/>
  <c r="D81" i="1"/>
  <c r="D85" i="1"/>
  <c r="D83" i="1"/>
  <c r="D87" i="1" l="1"/>
</calcChain>
</file>

<file path=xl/sharedStrings.xml><?xml version="1.0" encoding="utf-8"?>
<sst xmlns="http://schemas.openxmlformats.org/spreadsheetml/2006/main" count="156" uniqueCount="107">
  <si>
    <t>RUBRO O CULTIVO</t>
  </si>
  <si>
    <t>TOMATES INVERNADEROS</t>
  </si>
  <si>
    <t>RENDIMIENTO ( Kg/200 METROS2)</t>
  </si>
  <si>
    <t xml:space="preserve">VARIEDAD </t>
  </si>
  <si>
    <t>MARIA ITALIA</t>
  </si>
  <si>
    <t>FECHA ESTIMADA  PRECIO VENTA</t>
  </si>
  <si>
    <t>Enero 2023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</si>
  <si>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</si>
  <si>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</si>
  <si>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</si>
  <si>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</si>
  <si>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</si>
  <si>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</si>
  <si>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</si>
  <si>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</si>
  <si>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</si>
  <si>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</si>
  <si>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</si>
  <si>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</si>
  <si>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</si>
  <si>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AGOSTO 2022</t>
  </si>
  <si>
    <t>FECHA PRECIO INSUMOS</t>
  </si>
  <si>
    <t>CONTINGENCIA</t>
  </si>
  <si>
    <t>Heladas - sequia</t>
  </si>
  <si>
    <t>COSTOS DIRECTOS DE PRODUCCIÓN POR INVERNADERO 200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</si>
  <si>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</si>
  <si>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</si>
  <si>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</si>
  <si>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</si>
  <si>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</si>
  <si>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</si>
  <si>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</si>
  <si>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suelos</t>
  </si>
  <si>
    <t>JH</t>
  </si>
  <si>
    <t>agosto</t>
  </si>
  <si>
    <t>A. Fertilizante</t>
  </si>
  <si>
    <t>Octubre</t>
  </si>
  <si>
    <t>Plantación</t>
  </si>
  <si>
    <t>Acequiadura</t>
  </si>
  <si>
    <t>Diciembre</t>
  </si>
  <si>
    <t>A. Herbicida</t>
  </si>
  <si>
    <t>A. Nitrógeno</t>
  </si>
  <si>
    <t>Aporca</t>
  </si>
  <si>
    <t>A. Fungicida</t>
  </si>
  <si>
    <t>A. Insecticida</t>
  </si>
  <si>
    <t>Enero</t>
  </si>
  <si>
    <t>Riego</t>
  </si>
  <si>
    <t>Octubre-Febrero</t>
  </si>
  <si>
    <t>conducción</t>
  </si>
  <si>
    <t>noviembre</t>
  </si>
  <si>
    <t>Cosecha</t>
  </si>
  <si>
    <t>Febrero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</si>
  <si>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</si>
  <si>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</si>
  <si>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</si>
  <si>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</si>
  <si>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</si>
  <si>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</si>
  <si>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</si>
  <si>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</si>
  <si>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</si>
  <si>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PLANTAS</t>
  </si>
  <si>
    <t>plantas</t>
  </si>
  <si>
    <t>Agosto</t>
  </si>
  <si>
    <t>FERTILIZANTES</t>
  </si>
  <si>
    <t>Fosfato Diamónico</t>
  </si>
  <si>
    <t>Kg</t>
  </si>
  <si>
    <t>Urea</t>
  </si>
  <si>
    <t>Sulfato de Potasio</t>
  </si>
  <si>
    <t>Noviembre</t>
  </si>
  <si>
    <t>Sulpomag</t>
  </si>
  <si>
    <t>Nitrato de Calcio</t>
  </si>
  <si>
    <t xml:space="preserve">Un </t>
  </si>
  <si>
    <t>FUNGICIDAS</t>
  </si>
  <si>
    <t>Metalaxil</t>
  </si>
  <si>
    <t>Subtotal Insumos</t>
  </si>
  <si>
    <t>OTROS</t>
  </si>
  <si>
    <t>Item</t>
  </si>
  <si>
    <t>rafia</t>
  </si>
  <si>
    <t>Cajones torito 18 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</si>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</sst>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* #,##0_ ;_ &quot;$&quot;* \-#,##0_ ;_ &quot;$&quot;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i/>
      <sz val="9"/>
      <name val="Helvetica Neue"/>
      <family val="2"/>
      <scheme val="minor"/>
    </font>
    <font>
      <sz val="9"/>
      <color indexed="8"/>
      <name val="Helvetica Neue"/>
      <family val="2"/>
      <scheme val="minor"/>
    </font>
    <font>
      <sz val="11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8" fillId="0" borderId="21"/>
    <xf numFmtId="164" fontId="2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7" fontId="1" fillId="2" borderId="21" xfId="0" applyNumberFormat="1" applyFont="1" applyFill="1" applyBorder="1" applyAlignment="1">
      <alignment vertical="center"/>
    </xf>
    <xf numFmtId="167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7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7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7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8" fillId="3" borderId="56" xfId="0" applyNumberFormat="1" applyFont="1" applyFill="1" applyBorder="1" applyAlignment="1">
      <alignment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56" xfId="0" applyNumberFormat="1" applyFont="1" applyFill="1" applyBorder="1" applyAlignment="1">
      <alignment vertical="center"/>
    </xf>
    <xf numFmtId="3" fontId="16" fillId="0" borderId="55" xfId="0" applyNumberFormat="1" applyFont="1" applyBorder="1"/>
    <xf numFmtId="3" fontId="17" fillId="0" borderId="55" xfId="0" applyNumberFormat="1" applyFont="1" applyBorder="1"/>
    <xf numFmtId="0" fontId="17" fillId="0" borderId="55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20" fillId="0" borderId="55" xfId="1" applyFont="1" applyBorder="1" applyAlignment="1">
      <alignment horizontal="left"/>
    </xf>
    <xf numFmtId="3" fontId="16" fillId="0" borderId="55" xfId="1" applyNumberFormat="1" applyFont="1" applyBorder="1" applyAlignment="1">
      <alignment horizontal="right"/>
    </xf>
    <xf numFmtId="0" fontId="19" fillId="0" borderId="55" xfId="0" applyFont="1" applyBorder="1"/>
    <xf numFmtId="0" fontId="16" fillId="0" borderId="55" xfId="0" applyFont="1" applyBorder="1"/>
    <xf numFmtId="0" fontId="16" fillId="0" borderId="55" xfId="0" applyFont="1" applyBorder="1" applyAlignment="1">
      <alignment wrapText="1"/>
    </xf>
    <xf numFmtId="0" fontId="17" fillId="0" borderId="55" xfId="0" applyFont="1" applyBorder="1" applyAlignment="1">
      <alignment horizontal="left"/>
    </xf>
    <xf numFmtId="3" fontId="16" fillId="0" borderId="55" xfId="2" applyNumberFormat="1" applyFont="1" applyBorder="1" applyAlignment="1">
      <alignment horizontal="center"/>
    </xf>
    <xf numFmtId="0" fontId="20" fillId="0" borderId="55" xfId="1" applyFont="1" applyBorder="1" applyAlignment="1">
      <alignment horizontal="center"/>
    </xf>
    <xf numFmtId="3" fontId="20" fillId="0" borderId="55" xfId="1" applyNumberFormat="1" applyFont="1" applyBorder="1" applyAlignment="1">
      <alignment horizontal="right"/>
    </xf>
    <xf numFmtId="3" fontId="16" fillId="10" borderId="55" xfId="0" applyNumberFormat="1" applyFont="1" applyFill="1" applyBorder="1"/>
    <xf numFmtId="166" fontId="16" fillId="0" borderId="55" xfId="0" applyNumberFormat="1" applyFont="1" applyBorder="1" applyAlignment="1">
      <alignment horizontal="center"/>
    </xf>
    <xf numFmtId="3" fontId="16" fillId="10" borderId="55" xfId="2" applyNumberFormat="1" applyFont="1" applyFill="1" applyBorder="1" applyAlignment="1">
      <alignment horizontal="right" indent="1"/>
    </xf>
    <xf numFmtId="3" fontId="17" fillId="0" borderId="55" xfId="2" applyNumberFormat="1" applyFont="1" applyBorder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8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8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2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8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22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oneda [0]" xfId="2" builtinId="7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95"/>
  <sheetViews>
    <sheetView showGridLines="0" tabSelected="1" topLeftCell="A61" zoomScale="130" zoomScaleNormal="130" workbookViewId="0">
      <selection activeCell="F52" sqref="F52"/>
    </sheetView>
  </sheetViews>
  <sheetFormatPr defaultColWidth="10.85546875" defaultRowHeight="11.25" customHeight="1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1" t="s">
        <v>2</v>
      </c>
      <c r="F9" s="152"/>
      <c r="G9" s="9">
        <v>2500</v>
      </c>
    </row>
    <row r="10" spans="1:7" ht="26.25" customHeight="1">
      <c r="A10" s="5"/>
      <c r="B10" s="10" t="s">
        <v>3</v>
      </c>
      <c r="C10" s="11" t="s">
        <v>4</v>
      </c>
      <c r="D10" s="12"/>
      <c r="E10" s="149" t="s">
        <v>5</v>
      </c>
      <c r="F10" s="150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49" t="s">
        <v>9</v>
      </c>
      <c r="F11" s="150"/>
      <c r="G11" s="14">
        <v>600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1500000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49" t="s">
        <v>15</v>
      </c>
      <c r="F13" s="150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49" t="s">
        <v>19</v>
      </c>
      <c r="F14" s="150"/>
      <c r="G14" s="13" t="s">
        <v>20</v>
      </c>
    </row>
    <row r="15" spans="1:7" ht="25.5" customHeight="1">
      <c r="A15" s="5"/>
      <c r="B15" s="10" t="s">
        <v>21</v>
      </c>
      <c r="C15" s="19">
        <v>44736</v>
      </c>
      <c r="D15" s="12"/>
      <c r="E15" s="155" t="s">
        <v>22</v>
      </c>
      <c r="F15" s="156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3" t="s">
        <v>24</v>
      </c>
      <c r="C17" s="154"/>
      <c r="D17" s="154"/>
      <c r="E17" s="154"/>
      <c r="F17" s="154"/>
      <c r="G17" s="154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24" customHeight="1">
      <c r="A21" s="25"/>
      <c r="B21" s="110" t="s">
        <v>32</v>
      </c>
      <c r="C21" s="104" t="s">
        <v>33</v>
      </c>
      <c r="D21" s="103">
        <v>2</v>
      </c>
      <c r="E21" s="104" t="s">
        <v>34</v>
      </c>
      <c r="F21" s="111">
        <v>20000</v>
      </c>
      <c r="G21" s="101">
        <v>40000</v>
      </c>
    </row>
    <row r="22" spans="1:7" ht="18" customHeight="1">
      <c r="A22" s="25"/>
      <c r="B22" s="110" t="s">
        <v>35</v>
      </c>
      <c r="C22" s="104" t="s">
        <v>33</v>
      </c>
      <c r="D22" s="103">
        <v>1</v>
      </c>
      <c r="E22" s="104" t="s">
        <v>36</v>
      </c>
      <c r="F22" s="111">
        <v>20000</v>
      </c>
      <c r="G22" s="101">
        <f t="shared" ref="G22:G32" si="0">F22*D22</f>
        <v>20000</v>
      </c>
    </row>
    <row r="23" spans="1:7" ht="12.75" customHeight="1">
      <c r="A23" s="25"/>
      <c r="B23" s="110" t="s">
        <v>37</v>
      </c>
      <c r="C23" s="104" t="s">
        <v>33</v>
      </c>
      <c r="D23" s="103">
        <v>1</v>
      </c>
      <c r="E23" s="103" t="s">
        <v>36</v>
      </c>
      <c r="F23" s="111">
        <v>20000</v>
      </c>
      <c r="G23" s="101">
        <f t="shared" si="0"/>
        <v>20000</v>
      </c>
    </row>
    <row r="24" spans="1:7" ht="12.75" customHeight="1">
      <c r="A24" s="25"/>
      <c r="B24" s="110" t="s">
        <v>38</v>
      </c>
      <c r="C24" s="104" t="s">
        <v>33</v>
      </c>
      <c r="D24" s="103">
        <v>1</v>
      </c>
      <c r="E24" s="104" t="s">
        <v>39</v>
      </c>
      <c r="F24" s="111">
        <v>20000</v>
      </c>
      <c r="G24" s="101">
        <f t="shared" si="0"/>
        <v>20000</v>
      </c>
    </row>
    <row r="25" spans="1:7" ht="12.75" customHeight="1">
      <c r="A25" s="25"/>
      <c r="B25" s="110" t="s">
        <v>40</v>
      </c>
      <c r="C25" s="104" t="s">
        <v>33</v>
      </c>
      <c r="D25" s="103">
        <v>2</v>
      </c>
      <c r="E25" s="104" t="s">
        <v>39</v>
      </c>
      <c r="F25" s="111">
        <v>20000</v>
      </c>
      <c r="G25" s="101">
        <f t="shared" si="0"/>
        <v>40000</v>
      </c>
    </row>
    <row r="26" spans="1:7" ht="12.75" customHeight="1">
      <c r="A26" s="25"/>
      <c r="B26" s="110" t="s">
        <v>41</v>
      </c>
      <c r="C26" s="104" t="s">
        <v>33</v>
      </c>
      <c r="D26" s="103">
        <v>1</v>
      </c>
      <c r="E26" s="103" t="s">
        <v>39</v>
      </c>
      <c r="F26" s="111">
        <v>20000</v>
      </c>
      <c r="G26" s="101">
        <f t="shared" si="0"/>
        <v>20000</v>
      </c>
    </row>
    <row r="27" spans="1:7" ht="12" customHeight="1">
      <c r="A27" s="25"/>
      <c r="B27" s="110" t="s">
        <v>42</v>
      </c>
      <c r="C27" s="104" t="s">
        <v>33</v>
      </c>
      <c r="D27" s="103">
        <v>1</v>
      </c>
      <c r="E27" s="103" t="s">
        <v>39</v>
      </c>
      <c r="F27" s="111">
        <v>20000</v>
      </c>
      <c r="G27" s="101">
        <f t="shared" si="0"/>
        <v>20000</v>
      </c>
    </row>
    <row r="28" spans="1:7" ht="12.75" customHeight="1">
      <c r="A28" s="25"/>
      <c r="B28" s="110" t="s">
        <v>43</v>
      </c>
      <c r="C28" s="104" t="s">
        <v>33</v>
      </c>
      <c r="D28" s="103">
        <v>1</v>
      </c>
      <c r="E28" s="103" t="s">
        <v>39</v>
      </c>
      <c r="F28" s="111">
        <v>20000</v>
      </c>
      <c r="G28" s="101">
        <f t="shared" si="0"/>
        <v>20000</v>
      </c>
    </row>
    <row r="29" spans="1:7" ht="12.75" customHeight="1">
      <c r="A29" s="25"/>
      <c r="B29" s="110" t="s">
        <v>44</v>
      </c>
      <c r="C29" s="104"/>
      <c r="D29" s="103">
        <v>1</v>
      </c>
      <c r="E29" s="103" t="s">
        <v>45</v>
      </c>
      <c r="F29" s="111">
        <v>20000</v>
      </c>
      <c r="G29" s="101">
        <f t="shared" si="0"/>
        <v>20000</v>
      </c>
    </row>
    <row r="30" spans="1:7" ht="12.75" customHeight="1">
      <c r="A30" s="25"/>
      <c r="B30" s="110" t="s">
        <v>46</v>
      </c>
      <c r="C30" s="104" t="s">
        <v>33</v>
      </c>
      <c r="D30" s="103">
        <v>10</v>
      </c>
      <c r="E30" s="103" t="s">
        <v>47</v>
      </c>
      <c r="F30" s="111">
        <v>20000</v>
      </c>
      <c r="G30" s="101">
        <f t="shared" si="0"/>
        <v>200000</v>
      </c>
    </row>
    <row r="31" spans="1:7" ht="12.75" customHeight="1">
      <c r="A31" s="25"/>
      <c r="B31" s="110" t="s">
        <v>48</v>
      </c>
      <c r="C31" s="104" t="s">
        <v>33</v>
      </c>
      <c r="D31" s="103">
        <v>2</v>
      </c>
      <c r="E31" s="103" t="s">
        <v>49</v>
      </c>
      <c r="F31" s="111">
        <v>20000</v>
      </c>
      <c r="G31" s="101">
        <f t="shared" si="0"/>
        <v>40000</v>
      </c>
    </row>
    <row r="32" spans="1:7" ht="12.75" customHeight="1">
      <c r="A32" s="25"/>
      <c r="B32" s="110" t="s">
        <v>50</v>
      </c>
      <c r="C32" s="104" t="s">
        <v>33</v>
      </c>
      <c r="D32" s="103">
        <v>2</v>
      </c>
      <c r="E32" s="103" t="s">
        <v>51</v>
      </c>
      <c r="F32" s="111">
        <v>20000</v>
      </c>
      <c r="G32" s="101">
        <f t="shared" si="0"/>
        <v>40000</v>
      </c>
    </row>
    <row r="33" spans="1:11" ht="12.75" customHeight="1">
      <c r="A33" s="25"/>
      <c r="B33" s="33" t="s">
        <v>52</v>
      </c>
      <c r="C33" s="34"/>
      <c r="D33" s="34"/>
      <c r="E33" s="34"/>
      <c r="F33" s="35"/>
      <c r="G33" s="36">
        <f>SUM(G21:G32)</f>
        <v>500000</v>
      </c>
    </row>
    <row r="34" spans="1:11" ht="12" customHeight="1">
      <c r="A34" s="2"/>
      <c r="B34" s="26"/>
      <c r="C34" s="28"/>
      <c r="D34" s="28"/>
      <c r="E34" s="28"/>
      <c r="F34" s="37"/>
      <c r="G34" s="37"/>
    </row>
    <row r="35" spans="1:11" ht="12" customHeight="1">
      <c r="A35" s="5"/>
      <c r="B35" s="38" t="s">
        <v>53</v>
      </c>
      <c r="C35" s="39"/>
      <c r="D35" s="40"/>
      <c r="E35" s="40"/>
      <c r="F35" s="41"/>
      <c r="G35" s="41"/>
    </row>
    <row r="36" spans="1:11" ht="24" customHeight="1">
      <c r="A36" s="5"/>
      <c r="B36" s="42" t="s">
        <v>26</v>
      </c>
      <c r="C36" s="43" t="s">
        <v>27</v>
      </c>
      <c r="D36" s="43" t="s">
        <v>28</v>
      </c>
      <c r="E36" s="42" t="s">
        <v>29</v>
      </c>
      <c r="F36" s="43" t="s">
        <v>30</v>
      </c>
      <c r="G36" s="42" t="s">
        <v>31</v>
      </c>
    </row>
    <row r="37" spans="1:11" ht="12" customHeight="1">
      <c r="A37" s="5"/>
      <c r="B37" s="44"/>
      <c r="C37" s="45"/>
      <c r="D37" s="45"/>
      <c r="E37" s="45"/>
      <c r="F37" s="95"/>
      <c r="G37" s="95"/>
    </row>
    <row r="38" spans="1:11" ht="12" customHeight="1">
      <c r="A38" s="5"/>
      <c r="B38" s="46" t="s">
        <v>54</v>
      </c>
      <c r="C38" s="47"/>
      <c r="D38" s="47"/>
      <c r="E38" s="47"/>
      <c r="F38" s="48"/>
      <c r="G38" s="96">
        <f>SUM(G37)</f>
        <v>0</v>
      </c>
    </row>
    <row r="39" spans="1:11" ht="12" customHeight="1">
      <c r="A39" s="2"/>
      <c r="B39" s="49"/>
      <c r="C39" s="50"/>
      <c r="D39" s="50"/>
      <c r="E39" s="50"/>
      <c r="F39" s="51"/>
      <c r="G39" s="51"/>
    </row>
    <row r="40" spans="1:11" ht="12" customHeight="1">
      <c r="A40" s="5"/>
      <c r="B40" s="38" t="s">
        <v>55</v>
      </c>
      <c r="C40" s="39"/>
      <c r="D40" s="40"/>
      <c r="E40" s="40"/>
      <c r="F40" s="41"/>
      <c r="G40" s="41"/>
    </row>
    <row r="41" spans="1:11" ht="24" customHeight="1">
      <c r="A41" s="5"/>
      <c r="B41" s="52" t="s">
        <v>26</v>
      </c>
      <c r="C41" s="52" t="s">
        <v>27</v>
      </c>
      <c r="D41" s="52" t="s">
        <v>28</v>
      </c>
      <c r="E41" s="52" t="s">
        <v>29</v>
      </c>
      <c r="F41" s="53" t="s">
        <v>30</v>
      </c>
      <c r="G41" s="52" t="s">
        <v>31</v>
      </c>
    </row>
    <row r="42" spans="1:11" ht="12.75" customHeight="1">
      <c r="A42" s="25"/>
      <c r="B42" s="105"/>
      <c r="C42" s="112"/>
      <c r="D42" s="112"/>
      <c r="E42" s="112"/>
      <c r="F42" s="113"/>
      <c r="G42" s="106"/>
    </row>
    <row r="43" spans="1:11" ht="12.75" customHeight="1">
      <c r="A43" s="5"/>
      <c r="B43" s="54" t="s">
        <v>56</v>
      </c>
      <c r="C43" s="55"/>
      <c r="D43" s="55"/>
      <c r="E43" s="55"/>
      <c r="F43" s="56"/>
      <c r="G43" s="57">
        <f>SUM(G42:G42)</f>
        <v>0</v>
      </c>
    </row>
    <row r="44" spans="1:11" ht="12" customHeight="1">
      <c r="A44" s="2"/>
      <c r="B44" s="49"/>
      <c r="C44" s="50"/>
      <c r="D44" s="50"/>
      <c r="E44" s="50"/>
      <c r="F44" s="51"/>
      <c r="G44" s="51"/>
    </row>
    <row r="45" spans="1:11" ht="12" customHeight="1">
      <c r="A45" s="5"/>
      <c r="B45" s="38" t="s">
        <v>57</v>
      </c>
      <c r="C45" s="39"/>
      <c r="D45" s="40"/>
      <c r="E45" s="40"/>
      <c r="F45" s="41"/>
      <c r="G45" s="41"/>
    </row>
    <row r="46" spans="1:11" ht="24" customHeight="1">
      <c r="A46" s="5"/>
      <c r="B46" s="53" t="s">
        <v>58</v>
      </c>
      <c r="C46" s="53" t="s">
        <v>59</v>
      </c>
      <c r="D46" s="53" t="s">
        <v>60</v>
      </c>
      <c r="E46" s="53" t="s">
        <v>29</v>
      </c>
      <c r="F46" s="53" t="s">
        <v>30</v>
      </c>
      <c r="G46" s="53" t="s">
        <v>31</v>
      </c>
      <c r="K46" s="94"/>
    </row>
    <row r="47" spans="1:11" ht="12.75" customHeight="1">
      <c r="A47" s="25"/>
      <c r="B47" s="107" t="s">
        <v>61</v>
      </c>
      <c r="C47" s="104" t="s">
        <v>62</v>
      </c>
      <c r="D47" s="103">
        <v>500</v>
      </c>
      <c r="E47" s="104" t="s">
        <v>63</v>
      </c>
      <c r="F47" s="102">
        <v>300</v>
      </c>
      <c r="G47" s="114">
        <f t="shared" ref="G47:G53" si="1">(F47*D47)*1.19</f>
        <v>178500</v>
      </c>
      <c r="K47" s="94"/>
    </row>
    <row r="48" spans="1:11" ht="12.75" customHeight="1">
      <c r="A48" s="25"/>
      <c r="B48" s="107" t="s">
        <v>64</v>
      </c>
      <c r="C48" s="104"/>
      <c r="D48" s="103"/>
      <c r="E48" s="104"/>
      <c r="F48" s="102"/>
      <c r="G48" s="114"/>
    </row>
    <row r="49" spans="1:7" ht="12.75" customHeight="1">
      <c r="A49" s="25"/>
      <c r="B49" s="108" t="s">
        <v>65</v>
      </c>
      <c r="C49" s="104" t="s">
        <v>66</v>
      </c>
      <c r="D49" s="103">
        <v>25</v>
      </c>
      <c r="E49" s="104" t="s">
        <v>36</v>
      </c>
      <c r="F49" s="102">
        <v>1400</v>
      </c>
      <c r="G49" s="114">
        <f t="shared" si="1"/>
        <v>41650</v>
      </c>
    </row>
    <row r="50" spans="1:7" ht="12.75" customHeight="1">
      <c r="A50" s="25"/>
      <c r="B50" s="108" t="s">
        <v>67</v>
      </c>
      <c r="C50" s="104" t="s">
        <v>66</v>
      </c>
      <c r="D50" s="103">
        <v>25</v>
      </c>
      <c r="E50" s="104" t="s">
        <v>36</v>
      </c>
      <c r="F50" s="102">
        <v>1160</v>
      </c>
      <c r="G50" s="114">
        <f t="shared" si="1"/>
        <v>34510</v>
      </c>
    </row>
    <row r="51" spans="1:7" ht="12.75" customHeight="1">
      <c r="A51" s="25"/>
      <c r="B51" s="109" t="s">
        <v>68</v>
      </c>
      <c r="C51" s="104" t="s">
        <v>66</v>
      </c>
      <c r="D51" s="103">
        <v>25</v>
      </c>
      <c r="E51" s="104" t="s">
        <v>69</v>
      </c>
      <c r="F51" s="102">
        <v>1300</v>
      </c>
      <c r="G51" s="114">
        <f t="shared" si="1"/>
        <v>38675</v>
      </c>
    </row>
    <row r="52" spans="1:7" ht="12.75" customHeight="1">
      <c r="A52" s="25"/>
      <c r="B52" s="108" t="s">
        <v>70</v>
      </c>
      <c r="C52" s="104" t="s">
        <v>66</v>
      </c>
      <c r="D52" s="103">
        <v>25</v>
      </c>
      <c r="E52" s="104" t="s">
        <v>69</v>
      </c>
      <c r="F52" s="102">
        <v>1000</v>
      </c>
      <c r="G52" s="114">
        <f t="shared" si="1"/>
        <v>29750</v>
      </c>
    </row>
    <row r="53" spans="1:7" ht="12.75" customHeight="1">
      <c r="A53" s="25"/>
      <c r="B53" s="108" t="s">
        <v>71</v>
      </c>
      <c r="C53" s="104" t="s">
        <v>72</v>
      </c>
      <c r="D53" s="103">
        <v>25</v>
      </c>
      <c r="E53" s="104" t="s">
        <v>69</v>
      </c>
      <c r="F53" s="102">
        <v>1200</v>
      </c>
      <c r="G53" s="114">
        <f t="shared" si="1"/>
        <v>35700</v>
      </c>
    </row>
    <row r="54" spans="1:7" ht="12.75" customHeight="1">
      <c r="A54" s="25"/>
      <c r="B54" s="107" t="s">
        <v>73</v>
      </c>
      <c r="C54" s="104"/>
      <c r="D54" s="103"/>
      <c r="E54" s="104"/>
      <c r="F54" s="102"/>
      <c r="G54" s="114"/>
    </row>
    <row r="55" spans="1:7" ht="12.75" customHeight="1">
      <c r="A55" s="25"/>
      <c r="B55" s="108" t="s">
        <v>74</v>
      </c>
      <c r="C55" s="104" t="s">
        <v>66</v>
      </c>
      <c r="D55" s="103">
        <v>1</v>
      </c>
      <c r="E55" s="104" t="s">
        <v>69</v>
      </c>
      <c r="F55" s="102">
        <v>27990</v>
      </c>
      <c r="G55" s="114">
        <f>+D55*F55</f>
        <v>27990</v>
      </c>
    </row>
    <row r="56" spans="1:7" ht="13.5" customHeight="1">
      <c r="A56" s="5"/>
      <c r="B56" s="58" t="s">
        <v>75</v>
      </c>
      <c r="C56" s="59"/>
      <c r="D56" s="59"/>
      <c r="E56" s="59"/>
      <c r="F56" s="60"/>
      <c r="G56" s="61">
        <f>SUM(G47:G55)</f>
        <v>386775</v>
      </c>
    </row>
    <row r="57" spans="1:7" ht="12" customHeight="1">
      <c r="A57" s="2"/>
      <c r="B57" s="49"/>
      <c r="C57" s="50"/>
      <c r="D57" s="50"/>
      <c r="E57" s="62"/>
      <c r="F57" s="51"/>
      <c r="G57" s="51"/>
    </row>
    <row r="58" spans="1:7" ht="12" customHeight="1">
      <c r="A58" s="5"/>
      <c r="B58" s="38" t="s">
        <v>76</v>
      </c>
      <c r="C58" s="39"/>
      <c r="D58" s="40"/>
      <c r="E58" s="40"/>
      <c r="F58" s="41"/>
      <c r="G58" s="41"/>
    </row>
    <row r="59" spans="1:7" ht="24" customHeight="1">
      <c r="A59" s="5"/>
      <c r="B59" s="52" t="s">
        <v>77</v>
      </c>
      <c r="C59" s="53" t="s">
        <v>59</v>
      </c>
      <c r="D59" s="53" t="s">
        <v>60</v>
      </c>
      <c r="E59" s="52" t="s">
        <v>29</v>
      </c>
      <c r="F59" s="53" t="s">
        <v>30</v>
      </c>
      <c r="G59" s="52" t="s">
        <v>31</v>
      </c>
    </row>
    <row r="60" spans="1:7" ht="12.75" customHeight="1">
      <c r="A60" s="25"/>
      <c r="B60" s="109" t="s">
        <v>78</v>
      </c>
      <c r="C60" s="104">
        <v>1</v>
      </c>
      <c r="D60" s="115">
        <v>1</v>
      </c>
      <c r="E60" s="104" t="s">
        <v>49</v>
      </c>
      <c r="F60" s="116">
        <v>20000</v>
      </c>
      <c r="G60" s="117">
        <f>+C60*F60</f>
        <v>20000</v>
      </c>
    </row>
    <row r="61" spans="1:7" ht="12.75" customHeight="1">
      <c r="A61" s="69"/>
      <c r="B61" s="108" t="s">
        <v>79</v>
      </c>
      <c r="C61" s="104" t="s">
        <v>72</v>
      </c>
      <c r="D61" s="103">
        <v>50</v>
      </c>
      <c r="E61" s="104" t="s">
        <v>45</v>
      </c>
      <c r="F61" s="102">
        <v>500</v>
      </c>
      <c r="G61" s="114">
        <f>(F61*D61)*1.19</f>
        <v>29750</v>
      </c>
    </row>
    <row r="62" spans="1:7" ht="13.5" customHeight="1">
      <c r="A62" s="5"/>
      <c r="B62" s="97" t="s">
        <v>80</v>
      </c>
      <c r="C62" s="98"/>
      <c r="D62" s="98"/>
      <c r="E62" s="98"/>
      <c r="F62" s="99"/>
      <c r="G62" s="100">
        <f>SUM(G60:G61)</f>
        <v>49750</v>
      </c>
    </row>
    <row r="63" spans="1:7" ht="12" customHeight="1">
      <c r="A63" s="2"/>
      <c r="B63" s="72"/>
      <c r="C63" s="72"/>
      <c r="D63" s="72"/>
      <c r="E63" s="72"/>
      <c r="F63" s="73"/>
      <c r="G63" s="73"/>
    </row>
    <row r="64" spans="1:7" ht="12" customHeight="1">
      <c r="A64" s="69"/>
      <c r="B64" s="74" t="s">
        <v>81</v>
      </c>
      <c r="C64" s="75"/>
      <c r="D64" s="75"/>
      <c r="E64" s="75"/>
      <c r="F64" s="75"/>
      <c r="G64" s="76">
        <f>G33+G38+G43+G56+G62</f>
        <v>936525</v>
      </c>
    </row>
    <row r="65" spans="1:7" ht="12" customHeight="1">
      <c r="A65" s="69"/>
      <c r="B65" s="77" t="s">
        <v>82</v>
      </c>
      <c r="C65" s="64"/>
      <c r="D65" s="64"/>
      <c r="E65" s="64"/>
      <c r="F65" s="64"/>
      <c r="G65" s="78">
        <f>G64*0.05</f>
        <v>46826.25</v>
      </c>
    </row>
    <row r="66" spans="1:7" ht="12" customHeight="1">
      <c r="A66" s="69"/>
      <c r="B66" s="79" t="s">
        <v>83</v>
      </c>
      <c r="C66" s="63"/>
      <c r="D66" s="63"/>
      <c r="E66" s="63"/>
      <c r="F66" s="63"/>
      <c r="G66" s="80">
        <f>G65+G64</f>
        <v>983351.25</v>
      </c>
    </row>
    <row r="67" spans="1:7" ht="12" customHeight="1">
      <c r="A67" s="69"/>
      <c r="B67" s="77" t="s">
        <v>84</v>
      </c>
      <c r="C67" s="64"/>
      <c r="D67" s="64"/>
      <c r="E67" s="64"/>
      <c r="F67" s="64"/>
      <c r="G67" s="78">
        <f>G12</f>
        <v>1500000</v>
      </c>
    </row>
    <row r="68" spans="1:7" ht="12" customHeight="1">
      <c r="A68" s="69"/>
      <c r="B68" s="81" t="s">
        <v>85</v>
      </c>
      <c r="C68" s="82"/>
      <c r="D68" s="82"/>
      <c r="E68" s="82"/>
      <c r="F68" s="82"/>
      <c r="G68" s="83">
        <f>G67-G66</f>
        <v>516648.75</v>
      </c>
    </row>
    <row r="69" spans="1:7" ht="12" customHeight="1">
      <c r="A69" s="69"/>
      <c r="B69" s="70" t="s">
        <v>86</v>
      </c>
      <c r="C69" s="71"/>
      <c r="D69" s="71"/>
      <c r="E69" s="71"/>
      <c r="F69" s="71"/>
      <c r="G69" s="66"/>
    </row>
    <row r="70" spans="1:7" ht="12.75" customHeight="1" thickBot="1">
      <c r="A70" s="69"/>
      <c r="B70" s="84"/>
      <c r="C70" s="71"/>
      <c r="D70" s="71"/>
      <c r="E70" s="71"/>
      <c r="F70" s="71"/>
      <c r="G70" s="66"/>
    </row>
    <row r="71" spans="1:7" ht="12" customHeight="1">
      <c r="A71" s="69"/>
      <c r="B71" s="86" t="s">
        <v>87</v>
      </c>
      <c r="C71" s="87"/>
      <c r="D71" s="87"/>
      <c r="E71" s="87"/>
      <c r="F71" s="88"/>
      <c r="G71" s="66"/>
    </row>
    <row r="72" spans="1:7" ht="12" customHeight="1">
      <c r="A72" s="69"/>
      <c r="B72" s="89" t="s">
        <v>88</v>
      </c>
      <c r="C72" s="68"/>
      <c r="D72" s="68"/>
      <c r="E72" s="68"/>
      <c r="F72" s="90"/>
      <c r="G72" s="66"/>
    </row>
    <row r="73" spans="1:7" ht="12" customHeight="1">
      <c r="A73" s="69"/>
      <c r="B73" s="89" t="s">
        <v>89</v>
      </c>
      <c r="C73" s="68"/>
      <c r="D73" s="68"/>
      <c r="E73" s="68"/>
      <c r="F73" s="90"/>
      <c r="G73" s="66"/>
    </row>
    <row r="74" spans="1:7" ht="12" customHeight="1">
      <c r="A74" s="69"/>
      <c r="B74" s="89" t="s">
        <v>90</v>
      </c>
      <c r="C74" s="68"/>
      <c r="D74" s="68"/>
      <c r="E74" s="68"/>
      <c r="F74" s="90"/>
      <c r="G74" s="66"/>
    </row>
    <row r="75" spans="1:7" ht="12" customHeight="1">
      <c r="A75" s="69"/>
      <c r="B75" s="89" t="s">
        <v>91</v>
      </c>
      <c r="C75" s="68"/>
      <c r="D75" s="68"/>
      <c r="E75" s="68"/>
      <c r="F75" s="90"/>
      <c r="G75" s="66"/>
    </row>
    <row r="76" spans="1:7" ht="12" customHeight="1">
      <c r="A76" s="69"/>
      <c r="B76" s="89" t="s">
        <v>92</v>
      </c>
      <c r="C76" s="68"/>
      <c r="D76" s="68"/>
      <c r="E76" s="68"/>
      <c r="F76" s="90"/>
      <c r="G76" s="66"/>
    </row>
    <row r="77" spans="1:7" ht="12.75" customHeight="1" thickBot="1">
      <c r="A77" s="69"/>
      <c r="B77" s="91" t="s">
        <v>93</v>
      </c>
      <c r="C77" s="92"/>
      <c r="D77" s="92"/>
      <c r="E77" s="92"/>
      <c r="F77" s="93"/>
      <c r="G77" s="66"/>
    </row>
    <row r="78" spans="1:7" ht="12.75" customHeight="1">
      <c r="A78" s="69"/>
      <c r="B78" s="85"/>
      <c r="C78" s="68"/>
      <c r="D78" s="68"/>
      <c r="E78" s="68"/>
      <c r="F78" s="68"/>
      <c r="G78" s="66"/>
    </row>
    <row r="79" spans="1:7" ht="15" customHeight="1" thickBot="1">
      <c r="A79" s="69"/>
      <c r="B79" s="147" t="s">
        <v>94</v>
      </c>
      <c r="C79" s="148"/>
      <c r="D79" s="118"/>
      <c r="E79" s="119"/>
      <c r="F79" s="119"/>
      <c r="G79" s="66"/>
    </row>
    <row r="80" spans="1:7" ht="12" customHeight="1">
      <c r="A80" s="69"/>
      <c r="B80" s="120" t="s">
        <v>77</v>
      </c>
      <c r="C80" s="121" t="s">
        <v>95</v>
      </c>
      <c r="D80" s="122" t="s">
        <v>96</v>
      </c>
      <c r="E80" s="119"/>
      <c r="F80" s="119"/>
      <c r="G80" s="66"/>
    </row>
    <row r="81" spans="1:7" ht="12" customHeight="1">
      <c r="A81" s="69"/>
      <c r="B81" s="123" t="s">
        <v>97</v>
      </c>
      <c r="C81" s="124">
        <f>G33</f>
        <v>500000</v>
      </c>
      <c r="D81" s="125">
        <f>(C81/C87)</f>
        <v>0.50846531186084321</v>
      </c>
      <c r="E81" s="119"/>
      <c r="F81" s="119"/>
      <c r="G81" s="66"/>
    </row>
    <row r="82" spans="1:7" ht="12" customHeight="1">
      <c r="A82" s="69"/>
      <c r="B82" s="123" t="s">
        <v>98</v>
      </c>
      <c r="C82" s="124">
        <f>G38</f>
        <v>0</v>
      </c>
      <c r="D82" s="125">
        <v>0</v>
      </c>
      <c r="E82" s="119"/>
      <c r="F82" s="119"/>
      <c r="G82" s="66"/>
    </row>
    <row r="83" spans="1:7" ht="12" customHeight="1">
      <c r="A83" s="69"/>
      <c r="B83" s="123" t="s">
        <v>99</v>
      </c>
      <c r="C83" s="124">
        <f>G43</f>
        <v>0</v>
      </c>
      <c r="D83" s="125">
        <f>(C83/C87)</f>
        <v>0</v>
      </c>
      <c r="E83" s="119"/>
      <c r="F83" s="119"/>
      <c r="G83" s="66"/>
    </row>
    <row r="84" spans="1:7" ht="12" customHeight="1">
      <c r="A84" s="69"/>
      <c r="B84" s="123" t="s">
        <v>58</v>
      </c>
      <c r="C84" s="124">
        <f>G56</f>
        <v>386775</v>
      </c>
      <c r="D84" s="125">
        <f>(C84/C87)</f>
        <v>0.39332334198995528</v>
      </c>
      <c r="E84" s="119"/>
      <c r="F84" s="119"/>
      <c r="G84" s="66"/>
    </row>
    <row r="85" spans="1:7" ht="12" customHeight="1">
      <c r="A85" s="69"/>
      <c r="B85" s="123" t="s">
        <v>100</v>
      </c>
      <c r="C85" s="126">
        <f>G62</f>
        <v>49750</v>
      </c>
      <c r="D85" s="125">
        <f>(C85/C87)</f>
        <v>5.0592298530153901E-2</v>
      </c>
      <c r="E85" s="127"/>
      <c r="F85" s="127"/>
      <c r="G85" s="66"/>
    </row>
    <row r="86" spans="1:7" ht="12" customHeight="1">
      <c r="A86" s="69"/>
      <c r="B86" s="123" t="s">
        <v>101</v>
      </c>
      <c r="C86" s="126">
        <f>G65</f>
        <v>46826.25</v>
      </c>
      <c r="D86" s="125">
        <f>(C86/C87)</f>
        <v>4.7619047619047616E-2</v>
      </c>
      <c r="E86" s="127"/>
      <c r="F86" s="127"/>
      <c r="G86" s="66"/>
    </row>
    <row r="87" spans="1:7" ht="12.75" customHeight="1" thickBot="1">
      <c r="A87" s="69"/>
      <c r="B87" s="128" t="s">
        <v>102</v>
      </c>
      <c r="C87" s="129">
        <f>SUM(C81:C86)</f>
        <v>983351.25</v>
      </c>
      <c r="D87" s="130">
        <f>SUM(D81:D86)</f>
        <v>1</v>
      </c>
      <c r="E87" s="127"/>
      <c r="F87" s="127"/>
      <c r="G87" s="66"/>
    </row>
    <row r="88" spans="1:7" ht="12" customHeight="1">
      <c r="A88" s="69"/>
      <c r="B88" s="131"/>
      <c r="C88" s="132"/>
      <c r="D88" s="132"/>
      <c r="E88" s="132"/>
      <c r="F88" s="132"/>
      <c r="G88" s="66"/>
    </row>
    <row r="89" spans="1:7" ht="12.75" customHeight="1">
      <c r="A89" s="69"/>
      <c r="B89" s="133"/>
      <c r="C89" s="132"/>
      <c r="D89" s="132"/>
      <c r="E89" s="132"/>
      <c r="F89" s="132"/>
      <c r="G89" s="66"/>
    </row>
    <row r="90" spans="1:7" ht="12" customHeight="1" thickBot="1">
      <c r="A90" s="65"/>
      <c r="B90" s="134"/>
      <c r="C90" s="135" t="s">
        <v>103</v>
      </c>
      <c r="D90" s="136"/>
      <c r="E90" s="137"/>
      <c r="F90" s="138"/>
      <c r="G90" s="66"/>
    </row>
    <row r="91" spans="1:7" ht="12" customHeight="1">
      <c r="A91" s="69"/>
      <c r="B91" s="139" t="s">
        <v>104</v>
      </c>
      <c r="C91" s="140">
        <v>2400</v>
      </c>
      <c r="D91" s="140">
        <v>2500</v>
      </c>
      <c r="E91" s="141">
        <v>2600</v>
      </c>
      <c r="F91" s="142"/>
      <c r="G91" s="67"/>
    </row>
    <row r="92" spans="1:7" ht="12.75" customHeight="1" thickBot="1">
      <c r="A92" s="69"/>
      <c r="B92" s="128" t="s">
        <v>105</v>
      </c>
      <c r="C92" s="129">
        <f>(G66/C91)</f>
        <v>409.72968750000001</v>
      </c>
      <c r="D92" s="129">
        <f>(G66/D91)</f>
        <v>393.34050000000002</v>
      </c>
      <c r="E92" s="143">
        <f>(G66/E91)</f>
        <v>378.21201923076922</v>
      </c>
      <c r="F92" s="142"/>
      <c r="G92" s="67"/>
    </row>
    <row r="93" spans="1:7" ht="15.6" customHeight="1">
      <c r="A93" s="69"/>
      <c r="B93" s="144" t="s">
        <v>106</v>
      </c>
      <c r="C93" s="145"/>
      <c r="D93" s="145"/>
      <c r="E93" s="145"/>
      <c r="F93" s="145"/>
      <c r="G93" s="145"/>
    </row>
    <row r="94" spans="1:7" ht="11.25" customHeight="1">
      <c r="B94" s="146"/>
      <c r="C94" s="146"/>
      <c r="D94" s="146"/>
      <c r="E94" s="146"/>
      <c r="F94" s="146"/>
      <c r="G94" s="146"/>
    </row>
    <row r="95" spans="1:7" ht="11.25" customHeight="1">
      <c r="B95" s="146"/>
      <c r="C95" s="146"/>
      <c r="D95" s="146"/>
      <c r="E95" s="146"/>
      <c r="F95" s="146"/>
      <c r="G95" s="14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2022-06-23T14:48:30Z</dcterms:modified>
  <cp:category/>
  <cp:contentStatus/>
</cp:coreProperties>
</file>