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3" documentId="11_B70299083328963808FCFA0066D65301F414571D" xr6:coauthVersionLast="47" xr6:coauthVersionMax="47" xr10:uidLastSave="{11A91B47-BF23-4ABD-ACA9-1B87DC1AEF3B}"/>
  <bookViews>
    <workbookView xWindow="0" yWindow="0" windowWidth="17205" windowHeight="11925" xr2:uid="{00000000-000D-0000-FFFF-FFFF00000000}"/>
  </bookViews>
  <sheets>
    <sheet name="TOM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59" i="1"/>
  <c r="G60" i="1"/>
  <c r="G61" i="1"/>
  <c r="G62" i="1"/>
  <c r="G63" i="1"/>
  <c r="G64" i="1"/>
  <c r="G65" i="1"/>
  <c r="G66" i="1"/>
  <c r="G67" i="1"/>
  <c r="G68" i="1"/>
  <c r="G69" i="1"/>
  <c r="G58" i="1"/>
  <c r="F52" i="1"/>
  <c r="D52" i="1"/>
  <c r="F51" i="1"/>
  <c r="D51" i="1"/>
  <c r="G46" i="1"/>
  <c r="G45" i="1"/>
  <c r="G44" i="1"/>
  <c r="G43" i="1"/>
  <c r="G42" i="1"/>
  <c r="G41" i="1"/>
  <c r="G40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76" i="1" l="1"/>
  <c r="C99" i="1" s="1"/>
  <c r="G52" i="1"/>
  <c r="G51" i="1"/>
  <c r="G47" i="1"/>
  <c r="C96" i="1" s="1"/>
  <c r="G81" i="1"/>
  <c r="G36" i="1" l="1"/>
  <c r="C95" i="1" s="1"/>
  <c r="G70" i="1"/>
  <c r="C98" i="1" s="1"/>
  <c r="G53" i="1"/>
  <c r="C97" i="1" s="1"/>
  <c r="G78" i="1" l="1"/>
  <c r="G79" i="1" s="1"/>
  <c r="G80" i="1" l="1"/>
  <c r="D106" i="1" s="1"/>
  <c r="C100" i="1"/>
  <c r="E106" i="1" l="1"/>
  <c r="C106" i="1"/>
  <c r="G82" i="1"/>
  <c r="C101" i="1"/>
  <c r="D100" i="1" s="1"/>
  <c r="D98" i="1" l="1"/>
  <c r="D99" i="1"/>
  <c r="D97" i="1"/>
  <c r="D95" i="1"/>
  <c r="D101" i="1" l="1"/>
</calcChain>
</file>

<file path=xl/sharedStrings.xml><?xml version="1.0" encoding="utf-8"?>
<sst xmlns="http://schemas.openxmlformats.org/spreadsheetml/2006/main" count="200" uniqueCount="116">
  <si>
    <t>RUBRO O CULTIVO</t>
  </si>
  <si>
    <t>TOMATE</t>
  </si>
  <si>
    <t>RENDIMIENTO (kg/Há.)</t>
  </si>
  <si>
    <t>VARIEDAD</t>
  </si>
  <si>
    <t>PRIMARED</t>
  </si>
  <si>
    <t>FECHA ESTIMADA  PRECIO VENTA</t>
  </si>
  <si>
    <t>NIVEL TECNOLÓGICO</t>
  </si>
  <si>
    <t>MEDIANO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</si>
  <si>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</si>
  <si>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</si>
  <si>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</si>
  <si>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</si>
  <si>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</si>
  <si>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</si>
  <si>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</si>
  <si>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CONS INTERNO PREDIO Y VECINOS</t>
  </si>
  <si>
    <t>COMUNA/LOCALIDAD</t>
  </si>
  <si>
    <t>RANQUIL</t>
  </si>
  <si>
    <t>FECHA DE COSECHA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</si>
  <si>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</si>
  <si>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</si>
  <si>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</si>
  <si>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</si>
  <si>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</si>
  <si>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</si>
  <si>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</si>
  <si>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</si>
  <si>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</si>
  <si>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</si>
  <si>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</si>
  <si>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</t>
  </si>
  <si>
    <t>JH</t>
  </si>
  <si>
    <t>Septiembre</t>
  </si>
  <si>
    <t>Rastraje 1</t>
  </si>
  <si>
    <t>Cruza</t>
  </si>
  <si>
    <t>Octubre</t>
  </si>
  <si>
    <t>Rastraje 2</t>
  </si>
  <si>
    <t>Surcadura</t>
  </si>
  <si>
    <t>A. Fertilizante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</si>
  <si>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</si>
  <si>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</si>
  <si>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</si>
  <si>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</si>
  <si>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</si>
  <si>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</si>
  <si>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</si>
  <si>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</si>
  <si>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</si>
  <si>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</si>
  <si>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</si>
  <si>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Cosecha</t>
  </si>
  <si>
    <t>Febrero</t>
  </si>
  <si>
    <t>Subtotal Jornadas Hombre</t>
  </si>
  <si>
    <t>JORNADAS ANIMAL</t>
  </si>
  <si>
    <t>JA</t>
  </si>
  <si>
    <t>Subtotal Jornadas Animal</t>
  </si>
  <si>
    <t>MAQUINARIA</t>
  </si>
  <si>
    <t>JM</t>
  </si>
  <si>
    <t>Rastrajes</t>
  </si>
  <si>
    <t>Subtotal Costo Maquinaria</t>
  </si>
  <si>
    <t>INSUMOS</t>
  </si>
  <si>
    <t>Insumos</t>
  </si>
  <si>
    <t>Unidad (Kg/l/u)</t>
  </si>
  <si>
    <t>Cantidad (Kg/l/u)</t>
  </si>
  <si>
    <t>SEMILLAS</t>
  </si>
  <si>
    <t>Tomates</t>
  </si>
  <si>
    <t>Mix 2,5</t>
  </si>
  <si>
    <t>Agosto</t>
  </si>
  <si>
    <t>FERTILIZANTES</t>
  </si>
  <si>
    <t>Fosfato Diamónico</t>
  </si>
  <si>
    <t>Kg</t>
  </si>
  <si>
    <t>Urea</t>
  </si>
  <si>
    <t>Sulfato de Potasio</t>
  </si>
  <si>
    <t>Noviembre</t>
  </si>
  <si>
    <t>Sulpomag</t>
  </si>
  <si>
    <t>Nitrato de Calcio</t>
  </si>
  <si>
    <t xml:space="preserve">Un </t>
  </si>
  <si>
    <t>FUNGICIDAS</t>
  </si>
  <si>
    <t>Metalaxil</t>
  </si>
  <si>
    <t>Fitogar K</t>
  </si>
  <si>
    <t>L</t>
  </si>
  <si>
    <t>OTROS</t>
  </si>
  <si>
    <t>Confección de Plantas</t>
  </si>
  <si>
    <t xml:space="preserve">Unidad  </t>
  </si>
  <si>
    <t>Subtotal Insumos</t>
  </si>
  <si>
    <t>Item</t>
  </si>
  <si>
    <t>Traslados internos</t>
  </si>
  <si>
    <t>Septiembre-Febrero</t>
  </si>
  <si>
    <t>Cajones torito 18 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</si>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</sst>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sz val="11"/>
      <color indexed="8"/>
      <name val="Calibri"/>
      <family val="2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6" fillId="0" borderId="0" applyFont="0" applyFill="0" applyBorder="0" applyAlignment="0" applyProtection="0"/>
    <xf numFmtId="0" fontId="19" fillId="0" borderId="22"/>
    <xf numFmtId="165" fontId="22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7" fontId="1" fillId="2" borderId="22" xfId="0" applyNumberFormat="1" applyFont="1" applyFill="1" applyBorder="1" applyAlignment="1">
      <alignment vertical="center"/>
    </xf>
    <xf numFmtId="167" fontId="15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0" fillId="0" borderId="22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7" fillId="10" borderId="56" xfId="0" applyFont="1" applyFill="1" applyBorder="1" applyAlignment="1">
      <alignment horizontal="right" wrapText="1"/>
    </xf>
    <xf numFmtId="0" fontId="17" fillId="10" borderId="56" xfId="0" applyFont="1" applyFill="1" applyBorder="1" applyAlignment="1">
      <alignment horizontal="right"/>
    </xf>
    <xf numFmtId="17" fontId="17" fillId="0" borderId="56" xfId="0" applyNumberFormat="1" applyFont="1" applyBorder="1" applyAlignment="1">
      <alignment horizontal="right"/>
    </xf>
    <xf numFmtId="3" fontId="17" fillId="10" borderId="56" xfId="0" applyNumberFormat="1" applyFont="1" applyFill="1" applyBorder="1" applyAlignment="1">
      <alignment horizontal="right"/>
    </xf>
    <xf numFmtId="17" fontId="17" fillId="10" borderId="56" xfId="0" applyNumberFormat="1" applyFont="1" applyFill="1" applyBorder="1" applyAlignment="1">
      <alignment horizontal="right"/>
    </xf>
    <xf numFmtId="0" fontId="17" fillId="0" borderId="56" xfId="0" applyFont="1" applyBorder="1" applyAlignment="1">
      <alignment horizontal="right"/>
    </xf>
    <xf numFmtId="0" fontId="18" fillId="0" borderId="56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center"/>
    </xf>
    <xf numFmtId="3" fontId="18" fillId="0" borderId="56" xfId="1" applyNumberFormat="1" applyFont="1" applyBorder="1" applyAlignment="1">
      <alignment horizontal="center"/>
    </xf>
    <xf numFmtId="3" fontId="18" fillId="0" borderId="56" xfId="0" applyNumberFormat="1" applyFont="1" applyBorder="1"/>
    <xf numFmtId="0" fontId="18" fillId="0" borderId="56" xfId="0" applyFont="1" applyFill="1" applyBorder="1"/>
    <xf numFmtId="0" fontId="17" fillId="0" borderId="56" xfId="0" applyFont="1" applyBorder="1" applyAlignment="1">
      <alignment horizontal="left"/>
    </xf>
    <xf numFmtId="0" fontId="17" fillId="0" borderId="56" xfId="0" applyFont="1" applyBorder="1" applyAlignment="1">
      <alignment horizontal="center"/>
    </xf>
    <xf numFmtId="0" fontId="20" fillId="0" borderId="56" xfId="2" applyFont="1" applyBorder="1" applyAlignment="1">
      <alignment horizontal="left"/>
    </xf>
    <xf numFmtId="0" fontId="20" fillId="0" borderId="56" xfId="2" applyFont="1" applyBorder="1" applyAlignment="1">
      <alignment horizontal="center"/>
    </xf>
    <xf numFmtId="3" fontId="20" fillId="0" borderId="56" xfId="2" applyNumberFormat="1" applyFont="1" applyBorder="1" applyAlignment="1">
      <alignment horizontal="right"/>
    </xf>
    <xf numFmtId="3" fontId="18" fillId="0" borderId="56" xfId="2" applyNumberFormat="1" applyFont="1" applyBorder="1" applyAlignment="1">
      <alignment horizontal="right"/>
    </xf>
    <xf numFmtId="0" fontId="21" fillId="0" borderId="56" xfId="0" applyFont="1" applyBorder="1"/>
    <xf numFmtId="0" fontId="17" fillId="0" borderId="56" xfId="0" applyFont="1" applyBorder="1" applyAlignment="1">
      <alignment vertical="center"/>
    </xf>
    <xf numFmtId="3" fontId="17" fillId="0" borderId="56" xfId="0" applyNumberFormat="1" applyFont="1" applyBorder="1"/>
    <xf numFmtId="3" fontId="18" fillId="10" borderId="56" xfId="0" applyNumberFormat="1" applyFont="1" applyFill="1" applyBorder="1"/>
    <xf numFmtId="0" fontId="18" fillId="0" borderId="56" xfId="0" applyFont="1" applyBorder="1"/>
    <xf numFmtId="0" fontId="18" fillId="0" borderId="56" xfId="0" applyFont="1" applyBorder="1" applyAlignment="1">
      <alignment wrapText="1"/>
    </xf>
    <xf numFmtId="166" fontId="18" fillId="0" borderId="56" xfId="0" applyNumberFormat="1" applyFont="1" applyBorder="1" applyAlignment="1">
      <alignment horizontal="center"/>
    </xf>
    <xf numFmtId="3" fontId="18" fillId="10" borderId="56" xfId="1" applyNumberFormat="1" applyFont="1" applyFill="1" applyBorder="1" applyAlignment="1"/>
    <xf numFmtId="3" fontId="17" fillId="0" borderId="56" xfId="1" applyNumberFormat="1" applyFont="1" applyBorder="1"/>
    <xf numFmtId="0" fontId="2" fillId="9" borderId="43" xfId="0" applyFont="1" applyFill="1" applyBorder="1"/>
    <xf numFmtId="0" fontId="2" fillId="7" borderId="22" xfId="0" applyFont="1" applyFill="1" applyBorder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8" fontId="1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8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23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165" fontId="15" fillId="8" borderId="54" xfId="3" applyFont="1" applyFill="1" applyBorder="1" applyAlignment="1">
      <alignment vertical="center"/>
    </xf>
    <xf numFmtId="165" fontId="15" fillId="8" borderId="55" xfId="3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5" fontId="15" fillId="8" borderId="39" xfId="3" applyFont="1" applyFill="1" applyBorder="1" applyAlignment="1">
      <alignment vertical="center"/>
    </xf>
    <xf numFmtId="165" fontId="15" fillId="8" borderId="40" xfId="3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3" fontId="24" fillId="3" borderId="6" xfId="0" applyNumberFormat="1" applyFont="1" applyFill="1" applyBorder="1" applyAlignment="1">
      <alignment vertical="center"/>
    </xf>
    <xf numFmtId="3" fontId="24" fillId="3" borderId="15" xfId="0" applyNumberFormat="1" applyFont="1" applyFill="1" applyBorder="1" applyAlignment="1">
      <alignment vertical="center"/>
    </xf>
    <xf numFmtId="49" fontId="23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4">
    <cellStyle name="Millares [0]" xfId="3" builtinId="6"/>
    <cellStyle name="Moneda [0]" xfId="1" builtinId="7"/>
    <cellStyle name="Normal" xfId="0" builtinId="0"/>
    <cellStyle name="Normal 2" xfId="2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701186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7"/>
  <sheetViews>
    <sheetView showGridLines="0" tabSelected="1" zoomScale="130" zoomScaleNormal="130" workbookViewId="0">
      <selection activeCell="G88" sqref="G88"/>
    </sheetView>
  </sheetViews>
  <sheetFormatPr defaultColWidth="10.85546875" defaultRowHeight="11.25" customHeight="1"/>
  <cols>
    <col min="1" max="1" width="4.42578125" style="1" customWidth="1"/>
    <col min="2" max="2" width="18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30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87" t="s">
        <v>1</v>
      </c>
      <c r="D9" s="7"/>
      <c r="E9" s="148" t="s">
        <v>2</v>
      </c>
      <c r="F9" s="149"/>
      <c r="G9" s="90">
        <v>36500</v>
      </c>
    </row>
    <row r="10" spans="1:7" ht="38.25" customHeight="1">
      <c r="A10" s="5"/>
      <c r="B10" s="8" t="s">
        <v>3</v>
      </c>
      <c r="C10" s="88" t="s">
        <v>4</v>
      </c>
      <c r="D10" s="9"/>
      <c r="E10" s="146" t="s">
        <v>5</v>
      </c>
      <c r="F10" s="147"/>
      <c r="G10" s="91">
        <v>44562</v>
      </c>
    </row>
    <row r="11" spans="1:7" ht="18" customHeight="1">
      <c r="A11" s="5"/>
      <c r="B11" s="8" t="s">
        <v>6</v>
      </c>
      <c r="C11" s="88" t="s">
        <v>7</v>
      </c>
      <c r="D11" s="9"/>
      <c r="E11" s="146" t="s">
        <v>8</v>
      </c>
      <c r="F11" s="147"/>
      <c r="G11" s="90">
        <v>350</v>
      </c>
    </row>
    <row r="12" spans="1:7" ht="11.25" customHeight="1">
      <c r="A12" s="5"/>
      <c r="B12" s="8" t="s">
        <v>9</v>
      </c>
      <c r="C12" s="88" t="s">
        <v>10</v>
      </c>
      <c r="D12" s="9"/>
      <c r="E12" s="10" t="s">
        <v>11</v>
      </c>
      <c r="F12" s="11"/>
      <c r="G12" s="90">
        <f>G9*G11</f>
        <v>12775000</v>
      </c>
    </row>
    <row r="13" spans="1:7" ht="11.25" customHeight="1">
      <c r="A13" s="5"/>
      <c r="B13" s="8" t="s">
        <v>12</v>
      </c>
      <c r="C13" s="88" t="s">
        <v>13</v>
      </c>
      <c r="D13" s="9"/>
      <c r="E13" s="146" t="s">
        <v>14</v>
      </c>
      <c r="F13" s="147"/>
      <c r="G13" s="88" t="s">
        <v>15</v>
      </c>
    </row>
    <row r="14" spans="1:7" ht="13.5" customHeight="1">
      <c r="A14" s="5"/>
      <c r="B14" s="8" t="s">
        <v>16</v>
      </c>
      <c r="C14" s="88" t="s">
        <v>17</v>
      </c>
      <c r="D14" s="9"/>
      <c r="E14" s="146" t="s">
        <v>18</v>
      </c>
      <c r="F14" s="147"/>
      <c r="G14" s="91">
        <v>44593</v>
      </c>
    </row>
    <row r="15" spans="1:7" ht="25.5" customHeight="1">
      <c r="A15" s="5"/>
      <c r="B15" s="8" t="s">
        <v>19</v>
      </c>
      <c r="C15" s="89">
        <v>44738</v>
      </c>
      <c r="D15" s="9"/>
      <c r="E15" s="152" t="s">
        <v>20</v>
      </c>
      <c r="F15" s="153"/>
      <c r="G15" s="9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0" t="s">
        <v>22</v>
      </c>
      <c r="C17" s="151"/>
      <c r="D17" s="151"/>
      <c r="E17" s="151"/>
      <c r="F17" s="151"/>
      <c r="G17" s="151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93" t="s">
        <v>30</v>
      </c>
      <c r="C21" s="94" t="s">
        <v>31</v>
      </c>
      <c r="D21" s="94">
        <v>3</v>
      </c>
      <c r="E21" s="94" t="s">
        <v>32</v>
      </c>
      <c r="F21" s="95">
        <v>20000</v>
      </c>
      <c r="G21" s="96">
        <f t="shared" ref="G21:G35" si="0">F21*D21</f>
        <v>60000</v>
      </c>
    </row>
    <row r="22" spans="1:7" ht="12.75" customHeight="1">
      <c r="A22" s="17"/>
      <c r="B22" s="97" t="s">
        <v>33</v>
      </c>
      <c r="C22" s="94" t="s">
        <v>31</v>
      </c>
      <c r="D22" s="94">
        <v>1</v>
      </c>
      <c r="E22" s="94" t="s">
        <v>32</v>
      </c>
      <c r="F22" s="95">
        <v>20000</v>
      </c>
      <c r="G22" s="96">
        <f t="shared" si="0"/>
        <v>20000</v>
      </c>
    </row>
    <row r="23" spans="1:7" ht="12.75" customHeight="1">
      <c r="A23" s="17"/>
      <c r="B23" s="98" t="s">
        <v>34</v>
      </c>
      <c r="C23" s="94" t="s">
        <v>31</v>
      </c>
      <c r="D23" s="94">
        <v>3</v>
      </c>
      <c r="E23" s="94" t="s">
        <v>35</v>
      </c>
      <c r="F23" s="95">
        <v>20000</v>
      </c>
      <c r="G23" s="96">
        <f t="shared" si="0"/>
        <v>60000</v>
      </c>
    </row>
    <row r="24" spans="1:7" ht="12.75" customHeight="1">
      <c r="A24" s="17"/>
      <c r="B24" s="98" t="s">
        <v>36</v>
      </c>
      <c r="C24" s="94" t="s">
        <v>31</v>
      </c>
      <c r="D24" s="99">
        <v>1</v>
      </c>
      <c r="E24" s="94" t="s">
        <v>35</v>
      </c>
      <c r="F24" s="95">
        <v>20000</v>
      </c>
      <c r="G24" s="96">
        <f t="shared" si="0"/>
        <v>20000</v>
      </c>
    </row>
    <row r="25" spans="1:7" ht="12.75" customHeight="1">
      <c r="A25" s="17"/>
      <c r="B25" s="98" t="s">
        <v>37</v>
      </c>
      <c r="C25" s="94" t="s">
        <v>31</v>
      </c>
      <c r="D25" s="99">
        <v>1</v>
      </c>
      <c r="E25" s="94" t="s">
        <v>35</v>
      </c>
      <c r="F25" s="95">
        <v>20000</v>
      </c>
      <c r="G25" s="96">
        <f t="shared" si="0"/>
        <v>20000</v>
      </c>
    </row>
    <row r="26" spans="1:7" ht="12.75" customHeight="1">
      <c r="A26" s="17"/>
      <c r="B26" s="98" t="s">
        <v>38</v>
      </c>
      <c r="C26" s="94" t="s">
        <v>31</v>
      </c>
      <c r="D26" s="99">
        <v>1</v>
      </c>
      <c r="E26" s="94" t="s">
        <v>35</v>
      </c>
      <c r="F26" s="95">
        <v>20000</v>
      </c>
      <c r="G26" s="96">
        <f t="shared" si="0"/>
        <v>20000</v>
      </c>
    </row>
    <row r="27" spans="1:7" ht="12.75" customHeight="1">
      <c r="A27" s="17"/>
      <c r="B27" s="98" t="s">
        <v>39</v>
      </c>
      <c r="C27" s="94" t="s">
        <v>31</v>
      </c>
      <c r="D27" s="99">
        <v>10</v>
      </c>
      <c r="E27" s="99" t="s">
        <v>35</v>
      </c>
      <c r="F27" s="95">
        <v>20000</v>
      </c>
      <c r="G27" s="96">
        <f t="shared" si="0"/>
        <v>200000</v>
      </c>
    </row>
    <row r="28" spans="1:7" ht="12.75" customHeight="1">
      <c r="A28" s="17"/>
      <c r="B28" s="98" t="s">
        <v>40</v>
      </c>
      <c r="C28" s="94" t="s">
        <v>31</v>
      </c>
      <c r="D28" s="99">
        <v>0.7</v>
      </c>
      <c r="E28" s="94" t="s">
        <v>41</v>
      </c>
      <c r="F28" s="95">
        <v>20000</v>
      </c>
      <c r="G28" s="96">
        <f t="shared" si="0"/>
        <v>14000</v>
      </c>
    </row>
    <row r="29" spans="1:7" ht="12.75" customHeight="1">
      <c r="A29" s="17"/>
      <c r="B29" s="98" t="s">
        <v>42</v>
      </c>
      <c r="C29" s="94" t="s">
        <v>31</v>
      </c>
      <c r="D29" s="99">
        <v>2</v>
      </c>
      <c r="E29" s="94" t="s">
        <v>41</v>
      </c>
      <c r="F29" s="95">
        <v>20000</v>
      </c>
      <c r="G29" s="96">
        <f t="shared" si="0"/>
        <v>40000</v>
      </c>
    </row>
    <row r="30" spans="1:7" ht="12.75" customHeight="1">
      <c r="A30" s="17"/>
      <c r="B30" s="98" t="s">
        <v>43</v>
      </c>
      <c r="C30" s="94" t="s">
        <v>31</v>
      </c>
      <c r="D30" s="99">
        <v>0.5</v>
      </c>
      <c r="E30" s="99" t="s">
        <v>41</v>
      </c>
      <c r="F30" s="95">
        <v>20000</v>
      </c>
      <c r="G30" s="96">
        <f t="shared" si="0"/>
        <v>10000</v>
      </c>
    </row>
    <row r="31" spans="1:7" ht="12.75" customHeight="1">
      <c r="A31" s="17"/>
      <c r="B31" s="98" t="s">
        <v>44</v>
      </c>
      <c r="C31" s="94" t="s">
        <v>31</v>
      </c>
      <c r="D31" s="99">
        <v>2</v>
      </c>
      <c r="E31" s="99" t="s">
        <v>41</v>
      </c>
      <c r="F31" s="95">
        <v>20000</v>
      </c>
      <c r="G31" s="96">
        <f t="shared" si="0"/>
        <v>40000</v>
      </c>
    </row>
    <row r="32" spans="1:7" ht="12.75" customHeight="1">
      <c r="A32" s="17"/>
      <c r="B32" s="98" t="s">
        <v>45</v>
      </c>
      <c r="C32" s="94" t="s">
        <v>31</v>
      </c>
      <c r="D32" s="99">
        <v>1</v>
      </c>
      <c r="E32" s="99" t="s">
        <v>41</v>
      </c>
      <c r="F32" s="95">
        <v>20000</v>
      </c>
      <c r="G32" s="96">
        <f t="shared" si="0"/>
        <v>20000</v>
      </c>
    </row>
    <row r="33" spans="1:7" ht="12.75" customHeight="1">
      <c r="A33" s="17"/>
      <c r="B33" s="98" t="s">
        <v>46</v>
      </c>
      <c r="C33" s="94" t="s">
        <v>31</v>
      </c>
      <c r="D33" s="99">
        <v>1</v>
      </c>
      <c r="E33" s="99" t="s">
        <v>47</v>
      </c>
      <c r="F33" s="95">
        <v>20000</v>
      </c>
      <c r="G33" s="96">
        <f t="shared" si="0"/>
        <v>20000</v>
      </c>
    </row>
    <row r="34" spans="1:7" ht="12.75" customHeight="1">
      <c r="A34" s="17"/>
      <c r="B34" s="98" t="s">
        <v>48</v>
      </c>
      <c r="C34" s="94" t="s">
        <v>31</v>
      </c>
      <c r="D34" s="99">
        <v>6</v>
      </c>
      <c r="E34" s="99" t="s">
        <v>49</v>
      </c>
      <c r="F34" s="95">
        <v>20000</v>
      </c>
      <c r="G34" s="96">
        <f t="shared" si="0"/>
        <v>120000</v>
      </c>
    </row>
    <row r="35" spans="1:7" ht="12.75" customHeight="1">
      <c r="A35" s="17"/>
      <c r="B35" s="98" t="s">
        <v>50</v>
      </c>
      <c r="C35" s="94" t="s">
        <v>31</v>
      </c>
      <c r="D35" s="99">
        <v>100</v>
      </c>
      <c r="E35" s="99" t="s">
        <v>51</v>
      </c>
      <c r="F35" s="95">
        <v>20000</v>
      </c>
      <c r="G35" s="96">
        <f t="shared" si="0"/>
        <v>2000000</v>
      </c>
    </row>
    <row r="36" spans="1:7" ht="12.75" customHeight="1">
      <c r="A36" s="17"/>
      <c r="B36" s="25" t="s">
        <v>52</v>
      </c>
      <c r="C36" s="26"/>
      <c r="D36" s="26"/>
      <c r="E36" s="26"/>
      <c r="F36" s="27"/>
      <c r="G36" s="142">
        <f>SUM(G21:G35)</f>
        <v>2664000</v>
      </c>
    </row>
    <row r="37" spans="1:7" ht="12" customHeight="1">
      <c r="A37" s="2"/>
      <c r="B37" s="18"/>
      <c r="C37" s="20"/>
      <c r="D37" s="20"/>
      <c r="E37" s="20"/>
      <c r="F37" s="28"/>
      <c r="G37" s="28"/>
    </row>
    <row r="38" spans="1:7" ht="12" customHeight="1">
      <c r="A38" s="5"/>
      <c r="B38" s="29" t="s">
        <v>53</v>
      </c>
      <c r="C38" s="30"/>
      <c r="D38" s="31"/>
      <c r="E38" s="31"/>
      <c r="F38" s="32"/>
      <c r="G38" s="32"/>
    </row>
    <row r="39" spans="1:7" ht="24" customHeight="1">
      <c r="A39" s="5"/>
      <c r="B39" s="33" t="s">
        <v>24</v>
      </c>
      <c r="C39" s="34" t="s">
        <v>25</v>
      </c>
      <c r="D39" s="34" t="s">
        <v>26</v>
      </c>
      <c r="E39" s="33" t="s">
        <v>27</v>
      </c>
      <c r="F39" s="34" t="s">
        <v>28</v>
      </c>
      <c r="G39" s="33" t="s">
        <v>29</v>
      </c>
    </row>
    <row r="40" spans="1:7" ht="12" customHeight="1">
      <c r="A40" s="5"/>
      <c r="B40" s="93" t="s">
        <v>30</v>
      </c>
      <c r="C40" s="94" t="s">
        <v>54</v>
      </c>
      <c r="D40" s="94">
        <v>3</v>
      </c>
      <c r="E40" s="94" t="s">
        <v>32</v>
      </c>
      <c r="F40" s="95">
        <v>15000</v>
      </c>
      <c r="G40" s="96">
        <f t="shared" ref="G40:G46" si="1">F40*D40</f>
        <v>45000</v>
      </c>
    </row>
    <row r="41" spans="1:7" ht="12" customHeight="1">
      <c r="A41" s="5"/>
      <c r="B41" s="97" t="s">
        <v>33</v>
      </c>
      <c r="C41" s="94" t="s">
        <v>54</v>
      </c>
      <c r="D41" s="94">
        <v>1</v>
      </c>
      <c r="E41" s="94" t="s">
        <v>32</v>
      </c>
      <c r="F41" s="95">
        <v>20000</v>
      </c>
      <c r="G41" s="96">
        <f t="shared" si="1"/>
        <v>20000</v>
      </c>
    </row>
    <row r="42" spans="1:7" ht="12" customHeight="1">
      <c r="A42" s="5"/>
      <c r="B42" s="98" t="s">
        <v>34</v>
      </c>
      <c r="C42" s="94" t="s">
        <v>54</v>
      </c>
      <c r="D42" s="94">
        <v>3</v>
      </c>
      <c r="E42" s="94" t="s">
        <v>35</v>
      </c>
      <c r="F42" s="95">
        <v>15000</v>
      </c>
      <c r="G42" s="96">
        <f t="shared" si="1"/>
        <v>45000</v>
      </c>
    </row>
    <row r="43" spans="1:7" ht="12" customHeight="1">
      <c r="A43" s="5"/>
      <c r="B43" s="98" t="s">
        <v>36</v>
      </c>
      <c r="C43" s="99" t="s">
        <v>54</v>
      </c>
      <c r="D43" s="99">
        <v>1</v>
      </c>
      <c r="E43" s="94" t="s">
        <v>35</v>
      </c>
      <c r="F43" s="95">
        <v>25000</v>
      </c>
      <c r="G43" s="96">
        <f t="shared" si="1"/>
        <v>25000</v>
      </c>
    </row>
    <row r="44" spans="1:7" ht="12" customHeight="1">
      <c r="A44" s="5"/>
      <c r="B44" s="98" t="s">
        <v>37</v>
      </c>
      <c r="C44" s="99" t="s">
        <v>54</v>
      </c>
      <c r="D44" s="99">
        <v>1</v>
      </c>
      <c r="E44" s="94" t="s">
        <v>35</v>
      </c>
      <c r="F44" s="95">
        <v>15000</v>
      </c>
      <c r="G44" s="96">
        <f t="shared" si="1"/>
        <v>15000</v>
      </c>
    </row>
    <row r="45" spans="1:7" ht="12" customHeight="1">
      <c r="A45" s="5"/>
      <c r="B45" s="98" t="s">
        <v>40</v>
      </c>
      <c r="C45" s="99" t="s">
        <v>54</v>
      </c>
      <c r="D45" s="99">
        <v>0.5</v>
      </c>
      <c r="E45" s="94" t="s">
        <v>41</v>
      </c>
      <c r="F45" s="95">
        <v>15000</v>
      </c>
      <c r="G45" s="96">
        <f t="shared" si="1"/>
        <v>7500</v>
      </c>
    </row>
    <row r="46" spans="1:7" ht="12" customHeight="1">
      <c r="A46" s="5"/>
      <c r="B46" s="98" t="s">
        <v>44</v>
      </c>
      <c r="C46" s="99" t="s">
        <v>54</v>
      </c>
      <c r="D46" s="99">
        <v>1</v>
      </c>
      <c r="E46" s="99" t="s">
        <v>41</v>
      </c>
      <c r="F46" s="95">
        <v>15000</v>
      </c>
      <c r="G46" s="96">
        <f t="shared" si="1"/>
        <v>15000</v>
      </c>
    </row>
    <row r="47" spans="1:7" ht="12" customHeight="1">
      <c r="A47" s="5"/>
      <c r="B47" s="35" t="s">
        <v>55</v>
      </c>
      <c r="C47" s="36"/>
      <c r="D47" s="36"/>
      <c r="E47" s="36"/>
      <c r="F47" s="37"/>
      <c r="G47" s="86">
        <f>SUM(G40:G46)</f>
        <v>172500</v>
      </c>
    </row>
    <row r="48" spans="1:7" ht="12" customHeight="1">
      <c r="A48" s="2"/>
      <c r="B48" s="38"/>
      <c r="C48" s="39"/>
      <c r="D48" s="39"/>
      <c r="E48" s="39"/>
      <c r="F48" s="40"/>
      <c r="G48" s="40"/>
    </row>
    <row r="49" spans="1:11" ht="12" customHeight="1">
      <c r="A49" s="5"/>
      <c r="B49" s="29" t="s">
        <v>56</v>
      </c>
      <c r="C49" s="30"/>
      <c r="D49" s="31"/>
      <c r="E49" s="31"/>
      <c r="F49" s="32"/>
      <c r="G49" s="32"/>
    </row>
    <row r="50" spans="1:11" ht="24" customHeight="1">
      <c r="A50" s="5"/>
      <c r="B50" s="41" t="s">
        <v>24</v>
      </c>
      <c r="C50" s="41" t="s">
        <v>25</v>
      </c>
      <c r="D50" s="41" t="s">
        <v>26</v>
      </c>
      <c r="E50" s="41" t="s">
        <v>27</v>
      </c>
      <c r="F50" s="42" t="s">
        <v>28</v>
      </c>
      <c r="G50" s="41" t="s">
        <v>29</v>
      </c>
    </row>
    <row r="51" spans="1:11" ht="12.75" customHeight="1">
      <c r="A51" s="17"/>
      <c r="B51" s="100" t="s">
        <v>30</v>
      </c>
      <c r="C51" s="101" t="s">
        <v>57</v>
      </c>
      <c r="D51" s="101">
        <f>+(1/8)</f>
        <v>0.125</v>
      </c>
      <c r="E51" s="101" t="s">
        <v>32</v>
      </c>
      <c r="F51" s="102">
        <f>8*20000</f>
        <v>160000</v>
      </c>
      <c r="G51" s="103">
        <f>(D51*F51)*1.19</f>
        <v>23800</v>
      </c>
    </row>
    <row r="52" spans="1:11" ht="12.75" customHeight="1">
      <c r="A52" s="17"/>
      <c r="B52" s="100" t="s">
        <v>58</v>
      </c>
      <c r="C52" s="101" t="s">
        <v>57</v>
      </c>
      <c r="D52" s="101">
        <f>+(1/8)</f>
        <v>0.125</v>
      </c>
      <c r="E52" s="101" t="s">
        <v>32</v>
      </c>
      <c r="F52" s="102">
        <f>8*20000</f>
        <v>160000</v>
      </c>
      <c r="G52" s="103">
        <f>(D52*F52)*1.19</f>
        <v>23800</v>
      </c>
    </row>
    <row r="53" spans="1:11" ht="12.75" customHeight="1">
      <c r="A53" s="5"/>
      <c r="B53" s="43" t="s">
        <v>59</v>
      </c>
      <c r="C53" s="44"/>
      <c r="D53" s="44"/>
      <c r="E53" s="44"/>
      <c r="F53" s="45"/>
      <c r="G53" s="143">
        <f>SUM(G51:G52)</f>
        <v>47600</v>
      </c>
    </row>
    <row r="54" spans="1:11" ht="12" customHeight="1">
      <c r="A54" s="2"/>
      <c r="B54" s="38"/>
      <c r="C54" s="39"/>
      <c r="D54" s="39"/>
      <c r="E54" s="39"/>
      <c r="F54" s="40"/>
      <c r="G54" s="40"/>
    </row>
    <row r="55" spans="1:11" ht="12" customHeight="1">
      <c r="A55" s="5"/>
      <c r="B55" s="29" t="s">
        <v>60</v>
      </c>
      <c r="C55" s="30"/>
      <c r="D55" s="31"/>
      <c r="E55" s="31"/>
      <c r="F55" s="32"/>
      <c r="G55" s="32"/>
    </row>
    <row r="56" spans="1:11" ht="24" customHeight="1">
      <c r="A56" s="5"/>
      <c r="B56" s="42" t="s">
        <v>61</v>
      </c>
      <c r="C56" s="42" t="s">
        <v>62</v>
      </c>
      <c r="D56" s="42" t="s">
        <v>63</v>
      </c>
      <c r="E56" s="42" t="s">
        <v>27</v>
      </c>
      <c r="F56" s="42" t="s">
        <v>28</v>
      </c>
      <c r="G56" s="42" t="s">
        <v>29</v>
      </c>
      <c r="K56" s="85"/>
    </row>
    <row r="57" spans="1:11" ht="12.75" customHeight="1">
      <c r="A57" s="17"/>
      <c r="B57" s="104" t="s">
        <v>64</v>
      </c>
      <c r="C57" s="105"/>
      <c r="D57" s="105"/>
      <c r="E57" s="105"/>
      <c r="F57" s="105"/>
      <c r="G57" s="105"/>
      <c r="K57" s="85"/>
    </row>
    <row r="58" spans="1:11" ht="12.75" customHeight="1">
      <c r="A58" s="17"/>
      <c r="B58" s="105" t="s">
        <v>65</v>
      </c>
      <c r="C58" s="94" t="s">
        <v>66</v>
      </c>
      <c r="D58" s="99">
        <v>4</v>
      </c>
      <c r="E58" s="101" t="s">
        <v>67</v>
      </c>
      <c r="F58" s="106">
        <v>150000</v>
      </c>
      <c r="G58" s="107">
        <f>(D58*F58)*1.19</f>
        <v>714000</v>
      </c>
    </row>
    <row r="59" spans="1:11" ht="12.75" customHeight="1">
      <c r="A59" s="17"/>
      <c r="B59" s="104" t="s">
        <v>68</v>
      </c>
      <c r="C59" s="94"/>
      <c r="D59" s="99"/>
      <c r="E59" s="94"/>
      <c r="F59" s="106"/>
      <c r="G59" s="107">
        <f t="shared" ref="G59:G69" si="2">(D59*F59)*1.19</f>
        <v>0</v>
      </c>
    </row>
    <row r="60" spans="1:11" ht="12.75" customHeight="1">
      <c r="A60" s="17"/>
      <c r="B60" s="108" t="s">
        <v>69</v>
      </c>
      <c r="C60" s="94" t="s">
        <v>70</v>
      </c>
      <c r="D60" s="99">
        <v>150</v>
      </c>
      <c r="E60" s="94" t="s">
        <v>35</v>
      </c>
      <c r="F60" s="106">
        <v>1300</v>
      </c>
      <c r="G60" s="107">
        <f t="shared" si="2"/>
        <v>232050</v>
      </c>
    </row>
    <row r="61" spans="1:11" ht="12.75" customHeight="1">
      <c r="A61" s="17"/>
      <c r="B61" s="108" t="s">
        <v>71</v>
      </c>
      <c r="C61" s="94" t="s">
        <v>70</v>
      </c>
      <c r="D61" s="99">
        <v>100</v>
      </c>
      <c r="E61" s="94" t="s">
        <v>35</v>
      </c>
      <c r="F61" s="106">
        <v>1080</v>
      </c>
      <c r="G61" s="107">
        <f t="shared" si="2"/>
        <v>128520</v>
      </c>
    </row>
    <row r="62" spans="1:11" ht="12.75" customHeight="1">
      <c r="A62" s="17"/>
      <c r="B62" s="109" t="s">
        <v>72</v>
      </c>
      <c r="C62" s="94" t="s">
        <v>70</v>
      </c>
      <c r="D62" s="99">
        <v>200</v>
      </c>
      <c r="E62" s="94" t="s">
        <v>73</v>
      </c>
      <c r="F62" s="106">
        <v>1300</v>
      </c>
      <c r="G62" s="107">
        <f t="shared" si="2"/>
        <v>309400</v>
      </c>
    </row>
    <row r="63" spans="1:11" ht="12.75" customHeight="1">
      <c r="A63" s="17"/>
      <c r="B63" s="108" t="s">
        <v>74</v>
      </c>
      <c r="C63" s="94" t="s">
        <v>70</v>
      </c>
      <c r="D63" s="99">
        <v>150</v>
      </c>
      <c r="E63" s="94" t="s">
        <v>73</v>
      </c>
      <c r="F63" s="106">
        <v>1400</v>
      </c>
      <c r="G63" s="107">
        <f t="shared" si="2"/>
        <v>249900</v>
      </c>
    </row>
    <row r="64" spans="1:11" ht="12.75" customHeight="1">
      <c r="A64" s="17"/>
      <c r="B64" s="108" t="s">
        <v>75</v>
      </c>
      <c r="C64" s="94" t="s">
        <v>76</v>
      </c>
      <c r="D64" s="99">
        <v>200</v>
      </c>
      <c r="E64" s="94" t="s">
        <v>73</v>
      </c>
      <c r="F64" s="106">
        <v>900</v>
      </c>
      <c r="G64" s="107">
        <f t="shared" si="2"/>
        <v>214200</v>
      </c>
    </row>
    <row r="65" spans="1:7" ht="12.75" customHeight="1">
      <c r="A65" s="17"/>
      <c r="B65" s="104" t="s">
        <v>77</v>
      </c>
      <c r="C65" s="94"/>
      <c r="D65" s="99"/>
      <c r="E65" s="94"/>
      <c r="F65" s="106"/>
      <c r="G65" s="107">
        <f t="shared" si="2"/>
        <v>0</v>
      </c>
    </row>
    <row r="66" spans="1:7" ht="12.75" customHeight="1">
      <c r="A66" s="17"/>
      <c r="B66" s="108" t="s">
        <v>78</v>
      </c>
      <c r="C66" s="94" t="s">
        <v>70</v>
      </c>
      <c r="D66" s="99">
        <v>2</v>
      </c>
      <c r="E66" s="94" t="s">
        <v>73</v>
      </c>
      <c r="F66" s="106">
        <v>22000</v>
      </c>
      <c r="G66" s="107">
        <f t="shared" si="2"/>
        <v>52360</v>
      </c>
    </row>
    <row r="67" spans="1:7" ht="12.75" customHeight="1">
      <c r="A67" s="17"/>
      <c r="B67" s="108" t="s">
        <v>79</v>
      </c>
      <c r="C67" s="94" t="s">
        <v>80</v>
      </c>
      <c r="D67" s="99">
        <v>6</v>
      </c>
      <c r="E67" s="94" t="s">
        <v>41</v>
      </c>
      <c r="F67" s="106">
        <v>8500</v>
      </c>
      <c r="G67" s="107">
        <f t="shared" si="2"/>
        <v>60690</v>
      </c>
    </row>
    <row r="68" spans="1:7" ht="12.75" customHeight="1">
      <c r="A68" s="17"/>
      <c r="B68" s="104" t="s">
        <v>81</v>
      </c>
      <c r="C68" s="94"/>
      <c r="D68" s="99"/>
      <c r="E68" s="94"/>
      <c r="F68" s="106"/>
      <c r="G68" s="107">
        <f t="shared" si="2"/>
        <v>0</v>
      </c>
    </row>
    <row r="69" spans="1:7" ht="12.75" customHeight="1">
      <c r="A69" s="17"/>
      <c r="B69" s="108" t="s">
        <v>82</v>
      </c>
      <c r="C69" s="94" t="s">
        <v>83</v>
      </c>
      <c r="D69" s="99">
        <v>9000</v>
      </c>
      <c r="E69" s="94" t="s">
        <v>67</v>
      </c>
      <c r="F69" s="106">
        <v>100</v>
      </c>
      <c r="G69" s="107">
        <f t="shared" si="2"/>
        <v>1071000</v>
      </c>
    </row>
    <row r="70" spans="1:7" ht="13.5" customHeight="1">
      <c r="A70" s="5"/>
      <c r="B70" s="46" t="s">
        <v>84</v>
      </c>
      <c r="C70" s="47"/>
      <c r="D70" s="47"/>
      <c r="E70" s="47"/>
      <c r="F70" s="48"/>
      <c r="G70" s="143">
        <f>SUM(G57:G69)</f>
        <v>3032120</v>
      </c>
    </row>
    <row r="71" spans="1:7" ht="12" customHeight="1">
      <c r="A71" s="2"/>
      <c r="B71" s="38"/>
      <c r="C71" s="39"/>
      <c r="D71" s="39"/>
      <c r="E71" s="49"/>
      <c r="F71" s="40"/>
      <c r="G71" s="40"/>
    </row>
    <row r="72" spans="1:7" ht="12" customHeight="1">
      <c r="A72" s="5"/>
      <c r="B72" s="29" t="s">
        <v>81</v>
      </c>
      <c r="C72" s="30"/>
      <c r="D72" s="31"/>
      <c r="E72" s="31"/>
      <c r="F72" s="32"/>
      <c r="G72" s="32"/>
    </row>
    <row r="73" spans="1:7" ht="24" customHeight="1">
      <c r="A73" s="5"/>
      <c r="B73" s="41" t="s">
        <v>85</v>
      </c>
      <c r="C73" s="42" t="s">
        <v>62</v>
      </c>
      <c r="D73" s="42" t="s">
        <v>63</v>
      </c>
      <c r="E73" s="41" t="s">
        <v>27</v>
      </c>
      <c r="F73" s="42" t="s">
        <v>28</v>
      </c>
      <c r="G73" s="41" t="s">
        <v>29</v>
      </c>
    </row>
    <row r="74" spans="1:7" ht="12.75" customHeight="1">
      <c r="A74" s="17"/>
      <c r="B74" s="109" t="s">
        <v>86</v>
      </c>
      <c r="C74" s="94" t="s">
        <v>25</v>
      </c>
      <c r="D74" s="110">
        <v>12</v>
      </c>
      <c r="E74" s="94" t="s">
        <v>87</v>
      </c>
      <c r="F74" s="111">
        <v>20000</v>
      </c>
      <c r="G74" s="112">
        <f>F74*D74</f>
        <v>240000</v>
      </c>
    </row>
    <row r="75" spans="1:7" ht="12.75" customHeight="1">
      <c r="A75" s="60"/>
      <c r="B75" s="108" t="s">
        <v>88</v>
      </c>
      <c r="C75" s="94" t="s">
        <v>76</v>
      </c>
      <c r="D75" s="99">
        <v>2400</v>
      </c>
      <c r="E75" s="94" t="s">
        <v>47</v>
      </c>
      <c r="F75" s="106">
        <v>500</v>
      </c>
      <c r="G75" s="107">
        <f>(F75*D75)*1.19</f>
        <v>1428000</v>
      </c>
    </row>
    <row r="76" spans="1:7" ht="13.5" customHeight="1">
      <c r="A76" s="5"/>
      <c r="B76" s="50" t="s">
        <v>89</v>
      </c>
      <c r="C76" s="51"/>
      <c r="D76" s="51"/>
      <c r="E76" s="51"/>
      <c r="F76" s="52"/>
      <c r="G76" s="53">
        <f>SUM(G74:G75)</f>
        <v>1668000</v>
      </c>
    </row>
    <row r="77" spans="1:7" ht="12" customHeight="1">
      <c r="A77" s="2"/>
      <c r="B77" s="63"/>
      <c r="C77" s="63"/>
      <c r="D77" s="63"/>
      <c r="E77" s="63"/>
      <c r="F77" s="64"/>
      <c r="G77" s="64"/>
    </row>
    <row r="78" spans="1:7" ht="12" customHeight="1">
      <c r="A78" s="60"/>
      <c r="B78" s="65" t="s">
        <v>90</v>
      </c>
      <c r="C78" s="66"/>
      <c r="D78" s="66"/>
      <c r="E78" s="66"/>
      <c r="F78" s="66"/>
      <c r="G78" s="67">
        <f>G36+G47+G53+G70+G76</f>
        <v>7584220</v>
      </c>
    </row>
    <row r="79" spans="1:7" ht="12" customHeight="1">
      <c r="A79" s="60"/>
      <c r="B79" s="68" t="s">
        <v>91</v>
      </c>
      <c r="C79" s="55"/>
      <c r="D79" s="55"/>
      <c r="E79" s="55"/>
      <c r="F79" s="55"/>
      <c r="G79" s="69">
        <f>G78*0.05</f>
        <v>379211</v>
      </c>
    </row>
    <row r="80" spans="1:7" ht="12" customHeight="1">
      <c r="A80" s="60"/>
      <c r="B80" s="70" t="s">
        <v>92</v>
      </c>
      <c r="C80" s="54"/>
      <c r="D80" s="54"/>
      <c r="E80" s="54"/>
      <c r="F80" s="54"/>
      <c r="G80" s="71">
        <f>G79+G78</f>
        <v>7963431</v>
      </c>
    </row>
    <row r="81" spans="1:7" ht="12" customHeight="1">
      <c r="A81" s="60"/>
      <c r="B81" s="68" t="s">
        <v>93</v>
      </c>
      <c r="C81" s="55"/>
      <c r="D81" s="55"/>
      <c r="E81" s="55"/>
      <c r="F81" s="55"/>
      <c r="G81" s="69">
        <f>G12</f>
        <v>12775000</v>
      </c>
    </row>
    <row r="82" spans="1:7" ht="12" customHeight="1">
      <c r="A82" s="60"/>
      <c r="B82" s="72" t="s">
        <v>94</v>
      </c>
      <c r="C82" s="73"/>
      <c r="D82" s="73"/>
      <c r="E82" s="73"/>
      <c r="F82" s="73"/>
      <c r="G82" s="74">
        <f>G81-G80</f>
        <v>4811569</v>
      </c>
    </row>
    <row r="83" spans="1:7" ht="12" customHeight="1">
      <c r="A83" s="60"/>
      <c r="B83" s="61" t="s">
        <v>95</v>
      </c>
      <c r="C83" s="62"/>
      <c r="D83" s="62"/>
      <c r="E83" s="62"/>
      <c r="F83" s="62"/>
      <c r="G83" s="57"/>
    </row>
    <row r="84" spans="1:7" ht="12.75" customHeight="1" thickBot="1">
      <c r="A84" s="60"/>
      <c r="B84" s="75"/>
      <c r="C84" s="62"/>
      <c r="D84" s="62"/>
      <c r="E84" s="62"/>
      <c r="F84" s="62"/>
      <c r="G84" s="57"/>
    </row>
    <row r="85" spans="1:7" ht="12" customHeight="1">
      <c r="A85" s="60"/>
      <c r="B85" s="77" t="s">
        <v>96</v>
      </c>
      <c r="C85" s="78"/>
      <c r="D85" s="78"/>
      <c r="E85" s="78"/>
      <c r="F85" s="79"/>
      <c r="G85" s="57"/>
    </row>
    <row r="86" spans="1:7" ht="12" customHeight="1">
      <c r="A86" s="60"/>
      <c r="B86" s="80" t="s">
        <v>97</v>
      </c>
      <c r="C86" s="59"/>
      <c r="D86" s="59"/>
      <c r="E86" s="59"/>
      <c r="F86" s="81"/>
      <c r="G86" s="57"/>
    </row>
    <row r="87" spans="1:7" ht="12" customHeight="1">
      <c r="A87" s="60"/>
      <c r="B87" s="80" t="s">
        <v>98</v>
      </c>
      <c r="C87" s="59"/>
      <c r="D87" s="59"/>
      <c r="E87" s="59"/>
      <c r="F87" s="81"/>
      <c r="G87" s="57"/>
    </row>
    <row r="88" spans="1:7" ht="12" customHeight="1">
      <c r="A88" s="60"/>
      <c r="B88" s="80" t="s">
        <v>99</v>
      </c>
      <c r="C88" s="59"/>
      <c r="D88" s="59"/>
      <c r="E88" s="59"/>
      <c r="F88" s="81"/>
      <c r="G88" s="57"/>
    </row>
    <row r="89" spans="1:7" ht="12" customHeight="1">
      <c r="A89" s="60"/>
      <c r="B89" s="80" t="s">
        <v>100</v>
      </c>
      <c r="C89" s="59"/>
      <c r="D89" s="59"/>
      <c r="E89" s="59"/>
      <c r="F89" s="81"/>
      <c r="G89" s="57"/>
    </row>
    <row r="90" spans="1:7" ht="12" customHeight="1">
      <c r="A90" s="60"/>
      <c r="B90" s="80" t="s">
        <v>101</v>
      </c>
      <c r="C90" s="59"/>
      <c r="D90" s="59"/>
      <c r="E90" s="59"/>
      <c r="F90" s="81"/>
      <c r="G90" s="57"/>
    </row>
    <row r="91" spans="1:7" ht="12.75" customHeight="1" thickBot="1">
      <c r="A91" s="60"/>
      <c r="B91" s="82" t="s">
        <v>102</v>
      </c>
      <c r="C91" s="83"/>
      <c r="D91" s="83"/>
      <c r="E91" s="83"/>
      <c r="F91" s="84"/>
      <c r="G91" s="57"/>
    </row>
    <row r="92" spans="1:7" ht="12.75" customHeight="1">
      <c r="A92" s="60"/>
      <c r="B92" s="76"/>
      <c r="C92" s="59"/>
      <c r="D92" s="59"/>
      <c r="E92" s="59"/>
      <c r="F92" s="59"/>
      <c r="G92" s="57"/>
    </row>
    <row r="93" spans="1:7" ht="15" customHeight="1" thickBot="1">
      <c r="A93" s="60"/>
      <c r="B93" s="144" t="s">
        <v>103</v>
      </c>
      <c r="C93" s="145"/>
      <c r="D93" s="113"/>
      <c r="E93" s="114"/>
      <c r="F93" s="114"/>
      <c r="G93" s="57"/>
    </row>
    <row r="94" spans="1:7" ht="12" customHeight="1">
      <c r="A94" s="60"/>
      <c r="B94" s="115" t="s">
        <v>85</v>
      </c>
      <c r="C94" s="116" t="s">
        <v>104</v>
      </c>
      <c r="D94" s="117" t="s">
        <v>105</v>
      </c>
      <c r="E94" s="114"/>
      <c r="F94" s="114"/>
      <c r="G94" s="57"/>
    </row>
    <row r="95" spans="1:7" ht="12" customHeight="1">
      <c r="A95" s="60"/>
      <c r="B95" s="118" t="s">
        <v>106</v>
      </c>
      <c r="C95" s="119">
        <f>G36</f>
        <v>2664000</v>
      </c>
      <c r="D95" s="120">
        <f>(C95/C101)</f>
        <v>0.33452917467357979</v>
      </c>
      <c r="E95" s="114"/>
      <c r="F95" s="114"/>
      <c r="G95" s="57"/>
    </row>
    <row r="96" spans="1:7" ht="12" customHeight="1">
      <c r="A96" s="60"/>
      <c r="B96" s="118" t="s">
        <v>107</v>
      </c>
      <c r="C96" s="119">
        <f>G47</f>
        <v>172500</v>
      </c>
      <c r="D96" s="120">
        <v>0</v>
      </c>
      <c r="E96" s="114"/>
      <c r="F96" s="114"/>
      <c r="G96" s="57"/>
    </row>
    <row r="97" spans="1:7" ht="12" customHeight="1">
      <c r="A97" s="60"/>
      <c r="B97" s="118" t="s">
        <v>108</v>
      </c>
      <c r="C97" s="119">
        <f>G53</f>
        <v>47600</v>
      </c>
      <c r="D97" s="120">
        <f>(C97/C101)</f>
        <v>5.9773230910144136E-3</v>
      </c>
      <c r="E97" s="114"/>
      <c r="F97" s="114"/>
      <c r="G97" s="57"/>
    </row>
    <row r="98" spans="1:7" ht="12" customHeight="1">
      <c r="A98" s="60"/>
      <c r="B98" s="118" t="s">
        <v>61</v>
      </c>
      <c r="C98" s="119">
        <f>G70</f>
        <v>3032120</v>
      </c>
      <c r="D98" s="120">
        <f>(C98/C101)</f>
        <v>0.38075548089761813</v>
      </c>
      <c r="E98" s="114"/>
      <c r="F98" s="114"/>
      <c r="G98" s="57"/>
    </row>
    <row r="99" spans="1:7" ht="12" customHeight="1">
      <c r="A99" s="60"/>
      <c r="B99" s="118" t="s">
        <v>109</v>
      </c>
      <c r="C99" s="121">
        <f>G76</f>
        <v>1668000</v>
      </c>
      <c r="D99" s="120">
        <f>(C99/C101)</f>
        <v>0.20945745621453868</v>
      </c>
      <c r="E99" s="122"/>
      <c r="F99" s="122"/>
      <c r="G99" s="57"/>
    </row>
    <row r="100" spans="1:7" ht="12" customHeight="1">
      <c r="A100" s="60"/>
      <c r="B100" s="118" t="s">
        <v>110</v>
      </c>
      <c r="C100" s="121">
        <f>G79</f>
        <v>379211</v>
      </c>
      <c r="D100" s="120">
        <f>(C100/C101)</f>
        <v>4.7619047619047616E-2</v>
      </c>
      <c r="E100" s="122"/>
      <c r="F100" s="122"/>
      <c r="G100" s="57"/>
    </row>
    <row r="101" spans="1:7" ht="12.75" customHeight="1" thickBot="1">
      <c r="A101" s="60"/>
      <c r="B101" s="123" t="s">
        <v>111</v>
      </c>
      <c r="C101" s="124">
        <f>SUM(C95:C100)</f>
        <v>7963431</v>
      </c>
      <c r="D101" s="125">
        <f>SUM(D95:D100)</f>
        <v>0.97833848249579858</v>
      </c>
      <c r="E101" s="122"/>
      <c r="F101" s="122"/>
      <c r="G101" s="57"/>
    </row>
    <row r="102" spans="1:7" ht="12" customHeight="1">
      <c r="A102" s="60"/>
      <c r="B102" s="126"/>
      <c r="C102" s="127"/>
      <c r="D102" s="127"/>
      <c r="E102" s="127"/>
      <c r="F102" s="127"/>
      <c r="G102" s="57"/>
    </row>
    <row r="103" spans="1:7" ht="12.75" customHeight="1">
      <c r="A103" s="60"/>
      <c r="B103" s="128"/>
      <c r="C103" s="127"/>
      <c r="D103" s="127"/>
      <c r="E103" s="127"/>
      <c r="F103" s="127"/>
      <c r="G103" s="57"/>
    </row>
    <row r="104" spans="1:7" ht="12" customHeight="1" thickBot="1">
      <c r="A104" s="56"/>
      <c r="B104" s="129"/>
      <c r="C104" s="130" t="s">
        <v>112</v>
      </c>
      <c r="D104" s="131"/>
      <c r="E104" s="132"/>
      <c r="F104" s="133"/>
      <c r="G104" s="57"/>
    </row>
    <row r="105" spans="1:7" ht="12" customHeight="1">
      <c r="A105" s="60"/>
      <c r="B105" s="134" t="s">
        <v>113</v>
      </c>
      <c r="C105" s="135">
        <v>36000</v>
      </c>
      <c r="D105" s="135">
        <v>36500</v>
      </c>
      <c r="E105" s="136">
        <v>37000</v>
      </c>
      <c r="F105" s="137"/>
      <c r="G105" s="58"/>
    </row>
    <row r="106" spans="1:7" ht="12.75" customHeight="1" thickBot="1">
      <c r="A106" s="60"/>
      <c r="B106" s="123" t="s">
        <v>114</v>
      </c>
      <c r="C106" s="138">
        <f>(G80/C105)</f>
        <v>221.20641666666666</v>
      </c>
      <c r="D106" s="138">
        <f>(G80/D105)</f>
        <v>218.17619178082191</v>
      </c>
      <c r="E106" s="139">
        <f>(G80/E105)</f>
        <v>215.22786486486487</v>
      </c>
      <c r="F106" s="137"/>
      <c r="G106" s="58"/>
    </row>
    <row r="107" spans="1:7" ht="15.6" customHeight="1">
      <c r="A107" s="60"/>
      <c r="B107" s="140" t="s">
        <v>115</v>
      </c>
      <c r="C107" s="141"/>
      <c r="D107" s="141"/>
      <c r="E107" s="141"/>
      <c r="F107" s="141"/>
      <c r="G107" s="141"/>
    </row>
  </sheetData>
  <mergeCells count="8">
    <mergeCell ref="B93:C9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2022-06-29T14:04:07Z</dcterms:modified>
  <cp:category/>
  <cp:contentStatus/>
</cp:coreProperties>
</file>