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BBE337FB6DF22D3FD23C0B26D009A0371BD33A59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34" i="1" l="1"/>
  <c r="G22" i="1"/>
  <c r="G23" i="1"/>
  <c r="G21" i="1"/>
  <c r="C73" i="1" l="1"/>
  <c r="C70" i="1"/>
  <c r="G40" i="1" l="1"/>
  <c r="G42" i="1"/>
  <c r="G43" i="1"/>
  <c r="G44" i="1"/>
  <c r="G46" i="1"/>
  <c r="G48" i="1"/>
  <c r="G39" i="1"/>
  <c r="G33" i="1"/>
  <c r="G32" i="1"/>
  <c r="G31" i="1"/>
  <c r="G30" i="1"/>
  <c r="G29" i="1"/>
  <c r="G12" i="1"/>
  <c r="G55" i="1" l="1"/>
  <c r="G24" i="1" l="1"/>
  <c r="G49" i="1"/>
  <c r="C72" i="1" s="1"/>
  <c r="C71" i="1"/>
  <c r="G52" i="1" l="1"/>
  <c r="G53" i="1" s="1"/>
  <c r="C69" i="1"/>
  <c r="G54" i="1" l="1"/>
  <c r="D80" i="1" s="1"/>
  <c r="C74" i="1"/>
  <c r="C75" i="1" s="1"/>
  <c r="D69" i="1" s="1"/>
  <c r="E80" i="1" l="1"/>
  <c r="C80" i="1"/>
  <c r="G56" i="1"/>
  <c r="D74" i="1"/>
  <c r="D72" i="1"/>
  <c r="D73" i="1"/>
  <c r="D71" i="1"/>
  <c r="D75" i="1" s="1"/>
</calcChain>
</file>

<file path=xl/sharedStrings.xml><?xml version="1.0" encoding="utf-8"?>
<sst xmlns="http://schemas.openxmlformats.org/spreadsheetml/2006/main" count="125" uniqueCount="93">
  <si>
    <t>RUBRO O CULTIVO</t>
  </si>
  <si>
    <t>TREBOL ROSADO/BALLICA</t>
  </si>
  <si>
    <t>RENDIMIENTO (fardos/Há.)</t>
  </si>
  <si>
    <t>VARIEDAD</t>
  </si>
  <si>
    <t>QUIÑEQUELI-NUI</t>
  </si>
  <si>
    <t>FECHA ESTIMADA  PRECIO VENTA</t>
  </si>
  <si>
    <t>NIVEL TECNOLÓGICO</t>
  </si>
  <si>
    <t>MEDIO</t>
  </si>
  <si>
    <t>PRECIO ESPERADO ($/fardos)</t>
  </si>
  <si>
    <t>REGIÓN</t>
  </si>
  <si>
    <t>ñuble</t>
  </si>
  <si>
    <t>INGRESO ESPERADO, con IVA ($)</t>
  </si>
  <si>
    <t>AGENCIA DE ÁREA</t>
  </si>
  <si>
    <t>COELEMU</t>
  </si>
  <si>
    <t>DESTINO PRODUCCION</t>
  </si>
  <si>
    <t>CONSUMO PREDIO</t>
  </si>
  <si>
    <t>COMUNA/LOCALIDAD</t>
  </si>
  <si>
    <t xml:space="preserve">TODAS 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</si>
  <si>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</si>
  <si>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</si>
  <si>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</si>
  <si>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</si>
  <si>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</si>
  <si>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</si>
  <si>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</si>
  <si>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</si>
  <si>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</si>
  <si>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</si>
  <si>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</si>
  <si>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</si>
  <si>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</si>
  <si>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</si>
  <si>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Octubre-Noviembre</t>
  </si>
  <si>
    <t>Labores culturales</t>
  </si>
  <si>
    <t>Anual</t>
  </si>
  <si>
    <t>Enfardado</t>
  </si>
  <si>
    <t>Fardo</t>
  </si>
  <si>
    <t>Subtotal Jornadas Hombre</t>
  </si>
  <si>
    <t>MAQUINARIA</t>
  </si>
  <si>
    <t>Araduras</t>
  </si>
  <si>
    <t>JM</t>
  </si>
  <si>
    <t>Abril-Mayo</t>
  </si>
  <si>
    <t>Rastrajes</t>
  </si>
  <si>
    <t>Rodillado</t>
  </si>
  <si>
    <t>Acarreo Insumos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</si>
  <si>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</si>
  <si>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</si>
  <si>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</si>
  <si>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</si>
  <si>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</si>
  <si>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</si>
  <si>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</si>
  <si>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 Trebol rosado Quiñequeli</t>
  </si>
  <si>
    <t>Kg</t>
  </si>
  <si>
    <t>Semilla Ballica Tetrone</t>
  </si>
  <si>
    <t>kg</t>
  </si>
  <si>
    <t>FERTILIZANTES</t>
  </si>
  <si>
    <t>Super Fosfato Triple</t>
  </si>
  <si>
    <t>Muriato de Potasio</t>
  </si>
  <si>
    <t>Cal agricola</t>
  </si>
  <si>
    <t>HERBICIDA</t>
  </si>
  <si>
    <t>MCPA-750</t>
  </si>
  <si>
    <t>INSECTICIDA</t>
  </si>
  <si>
    <t>Lorsban</t>
  </si>
  <si>
    <t>lts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</si>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</sst>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7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8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indexed="15"/>
      <name val="Calibri"/>
      <family val="2"/>
    </font>
    <font>
      <sz val="10"/>
      <color indexed="9"/>
      <name val="Arial Narrow"/>
      <family val="2"/>
    </font>
    <font>
      <sz val="10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0" fillId="0" borderId="21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0" fillId="0" borderId="21" xfId="0" applyNumberFormat="1" applyBorder="1"/>
    <xf numFmtId="0" fontId="17" fillId="0" borderId="55" xfId="0" applyFont="1" applyBorder="1" applyAlignment="1">
      <alignment horizontal="right" wrapText="1"/>
    </xf>
    <xf numFmtId="0" fontId="17" fillId="10" borderId="56" xfId="0" applyFont="1" applyFill="1" applyBorder="1" applyAlignment="1">
      <alignment horizontal="right"/>
    </xf>
    <xf numFmtId="0" fontId="18" fillId="10" borderId="56" xfId="0" applyFont="1" applyFill="1" applyBorder="1" applyAlignment="1">
      <alignment horizontal="right"/>
    </xf>
    <xf numFmtId="17" fontId="17" fillId="0" borderId="57" xfId="0" applyNumberFormat="1" applyFont="1" applyBorder="1" applyAlignment="1">
      <alignment horizontal="right"/>
    </xf>
    <xf numFmtId="3" fontId="17" fillId="0" borderId="55" xfId="0" applyNumberFormat="1" applyFont="1" applyBorder="1" applyAlignment="1">
      <alignment horizontal="right"/>
    </xf>
    <xf numFmtId="17" fontId="17" fillId="10" borderId="58" xfId="0" applyNumberFormat="1" applyFont="1" applyFill="1" applyBorder="1" applyAlignment="1">
      <alignment horizontal="right"/>
    </xf>
    <xf numFmtId="3" fontId="17" fillId="10" borderId="58" xfId="0" applyNumberFormat="1" applyFont="1" applyFill="1" applyBorder="1" applyAlignment="1">
      <alignment horizontal="right"/>
    </xf>
    <xf numFmtId="3" fontId="17" fillId="10" borderId="56" xfId="0" applyNumberFormat="1" applyFont="1" applyFill="1" applyBorder="1" applyAlignment="1">
      <alignment horizontal="right"/>
    </xf>
    <xf numFmtId="0" fontId="17" fillId="10" borderId="58" xfId="0" applyFont="1" applyFill="1" applyBorder="1" applyAlignment="1">
      <alignment horizontal="right"/>
    </xf>
    <xf numFmtId="17" fontId="17" fillId="0" borderId="58" xfId="0" applyNumberFormat="1" applyFont="1" applyBorder="1" applyAlignment="1">
      <alignment horizontal="right"/>
    </xf>
    <xf numFmtId="0" fontId="17" fillId="0" borderId="59" xfId="0" applyFont="1" applyBorder="1" applyAlignment="1">
      <alignment horizontal="right"/>
    </xf>
    <xf numFmtId="0" fontId="19" fillId="0" borderId="60" xfId="0" applyFont="1" applyFill="1" applyBorder="1"/>
    <xf numFmtId="0" fontId="19" fillId="0" borderId="61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3" fontId="17" fillId="0" borderId="61" xfId="0" applyNumberFormat="1" applyFont="1" applyBorder="1"/>
    <xf numFmtId="0" fontId="17" fillId="0" borderId="62" xfId="0" applyFont="1" applyBorder="1" applyAlignment="1">
      <alignment horizontal="left"/>
    </xf>
    <xf numFmtId="0" fontId="19" fillId="0" borderId="63" xfId="0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3" fontId="17" fillId="0" borderId="63" xfId="0" applyNumberFormat="1" applyFont="1" applyBorder="1"/>
    <xf numFmtId="0" fontId="17" fillId="0" borderId="64" xfId="0" applyFont="1" applyBorder="1" applyAlignment="1">
      <alignment horizontal="left"/>
    </xf>
    <xf numFmtId="0" fontId="19" fillId="0" borderId="65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3" fontId="17" fillId="0" borderId="65" xfId="0" applyNumberFormat="1" applyFont="1" applyBorder="1"/>
    <xf numFmtId="0" fontId="2" fillId="10" borderId="61" xfId="1" applyFont="1" applyFill="1" applyBorder="1" applyAlignment="1">
      <alignment horizontal="left"/>
    </xf>
    <xf numFmtId="0" fontId="2" fillId="10" borderId="61" xfId="1" applyFont="1" applyFill="1" applyBorder="1" applyAlignment="1">
      <alignment horizontal="center"/>
    </xf>
    <xf numFmtId="3" fontId="2" fillId="10" borderId="61" xfId="1" applyNumberFormat="1" applyFont="1" applyFill="1" applyBorder="1" applyAlignment="1">
      <alignment horizontal="right"/>
    </xf>
    <xf numFmtId="3" fontId="21" fillId="10" borderId="55" xfId="1" applyNumberFormat="1" applyFont="1" applyFill="1" applyBorder="1" applyAlignment="1">
      <alignment horizontal="right"/>
    </xf>
    <xf numFmtId="0" fontId="2" fillId="10" borderId="63" xfId="1" applyFont="1" applyFill="1" applyBorder="1" applyAlignment="1">
      <alignment horizontal="left"/>
    </xf>
    <xf numFmtId="0" fontId="2" fillId="10" borderId="63" xfId="1" applyFont="1" applyFill="1" applyBorder="1" applyAlignment="1">
      <alignment horizontal="center"/>
    </xf>
    <xf numFmtId="3" fontId="2" fillId="10" borderId="63" xfId="1" applyNumberFormat="1" applyFont="1" applyFill="1" applyBorder="1" applyAlignment="1">
      <alignment horizontal="right"/>
    </xf>
    <xf numFmtId="3" fontId="21" fillId="10" borderId="56" xfId="1" applyNumberFormat="1" applyFont="1" applyFill="1" applyBorder="1" applyAlignment="1">
      <alignment horizontal="right"/>
    </xf>
    <xf numFmtId="0" fontId="17" fillId="10" borderId="63" xfId="0" applyFont="1" applyFill="1" applyBorder="1"/>
    <xf numFmtId="0" fontId="17" fillId="10" borderId="63" xfId="0" applyFont="1" applyFill="1" applyBorder="1" applyAlignment="1">
      <alignment horizontal="center"/>
    </xf>
    <xf numFmtId="3" fontId="17" fillId="10" borderId="63" xfId="0" applyNumberFormat="1" applyFont="1" applyFill="1" applyBorder="1" applyAlignment="1">
      <alignment horizontal="right"/>
    </xf>
    <xf numFmtId="0" fontId="17" fillId="10" borderId="65" xfId="0" applyFont="1" applyFill="1" applyBorder="1"/>
    <xf numFmtId="0" fontId="2" fillId="10" borderId="65" xfId="1" applyFont="1" applyFill="1" applyBorder="1" applyAlignment="1">
      <alignment horizontal="center"/>
    </xf>
    <xf numFmtId="0" fontId="17" fillId="10" borderId="65" xfId="0" applyFont="1" applyFill="1" applyBorder="1" applyAlignment="1">
      <alignment horizontal="center"/>
    </xf>
    <xf numFmtId="3" fontId="17" fillId="10" borderId="65" xfId="0" applyNumberFormat="1" applyFont="1" applyFill="1" applyBorder="1" applyAlignment="1">
      <alignment horizontal="right"/>
    </xf>
    <xf numFmtId="3" fontId="21" fillId="10" borderId="57" xfId="1" applyNumberFormat="1" applyFont="1" applyFill="1" applyBorder="1" applyAlignment="1">
      <alignment horizontal="right"/>
    </xf>
    <xf numFmtId="0" fontId="22" fillId="10" borderId="60" xfId="0" applyFont="1" applyFill="1" applyBorder="1" applyAlignment="1">
      <alignment wrapText="1"/>
    </xf>
    <xf numFmtId="0" fontId="17" fillId="10" borderId="61" xfId="0" applyFont="1" applyFill="1" applyBorder="1" applyAlignment="1">
      <alignment wrapText="1"/>
    </xf>
    <xf numFmtId="3" fontId="17" fillId="10" borderId="61" xfId="0" applyNumberFormat="1" applyFont="1" applyFill="1" applyBorder="1" applyAlignment="1">
      <alignment horizontal="center" wrapText="1"/>
    </xf>
    <xf numFmtId="0" fontId="19" fillId="10" borderId="62" xfId="0" applyFont="1" applyFill="1" applyBorder="1"/>
    <xf numFmtId="3" fontId="17" fillId="10" borderId="63" xfId="0" applyNumberFormat="1" applyFont="1" applyFill="1" applyBorder="1" applyAlignment="1">
      <alignment horizontal="right" vertical="center"/>
    </xf>
    <xf numFmtId="0" fontId="23" fillId="10" borderId="62" xfId="0" applyFont="1" applyFill="1" applyBorder="1"/>
    <xf numFmtId="0" fontId="17" fillId="10" borderId="64" xfId="0" applyFont="1" applyFill="1" applyBorder="1"/>
    <xf numFmtId="3" fontId="17" fillId="10" borderId="65" xfId="0" applyNumberFormat="1" applyFont="1" applyFill="1" applyBorder="1" applyAlignment="1">
      <alignment horizontal="right" vertical="center"/>
    </xf>
    <xf numFmtId="0" fontId="2" fillId="9" borderId="42" xfId="0" applyFont="1" applyFill="1" applyBorder="1"/>
    <xf numFmtId="0" fontId="2" fillId="7" borderId="21" xfId="0" applyFont="1" applyFill="1" applyBorder="1"/>
    <xf numFmtId="49" fontId="16" fillId="8" borderId="33" xfId="0" applyNumberFormat="1" applyFont="1" applyFill="1" applyBorder="1" applyAlignment="1">
      <alignment vertical="center"/>
    </xf>
    <xf numFmtId="49" fontId="16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6" fillId="2" borderId="3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6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6" fillId="8" borderId="37" xfId="0" applyNumberFormat="1" applyFont="1" applyFill="1" applyBorder="1" applyAlignment="1">
      <alignment vertical="center"/>
    </xf>
    <xf numFmtId="165" fontId="16" fillId="8" borderId="38" xfId="0" applyNumberFormat="1" applyFont="1" applyFill="1" applyBorder="1" applyAlignment="1">
      <alignment vertical="center"/>
    </xf>
    <xf numFmtId="9" fontId="16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4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6" fillId="8" borderId="52" xfId="0" applyNumberFormat="1" applyFont="1" applyFill="1" applyBorder="1" applyAlignment="1">
      <alignment vertical="center"/>
    </xf>
    <xf numFmtId="0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165" fontId="16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3" fontId="25" fillId="3" borderId="6" xfId="0" applyNumberFormat="1" applyFont="1" applyFill="1" applyBorder="1" applyAlignment="1">
      <alignment vertical="center"/>
    </xf>
    <xf numFmtId="3" fontId="25" fillId="3" borderId="15" xfId="0" applyNumberFormat="1" applyFont="1" applyFill="1" applyBorder="1" applyAlignment="1">
      <alignment vertical="center"/>
    </xf>
    <xf numFmtId="3" fontId="26" fillId="2" borderId="6" xfId="0" applyNumberFormat="1" applyFont="1" applyFill="1" applyBorder="1"/>
    <xf numFmtId="49" fontId="24" fillId="9" borderId="40" xfId="0" applyNumberFormat="1" applyFont="1" applyFill="1" applyBorder="1" applyAlignment="1">
      <alignment vertical="center"/>
    </xf>
    <xf numFmtId="0" fontId="16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619125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2"/>
  <sheetViews>
    <sheetView showGridLines="0" tabSelected="1" topLeftCell="B1" zoomScale="130" zoomScaleNormal="130" workbookViewId="0">
      <selection activeCell="F24" sqref="F24"/>
    </sheetView>
  </sheetViews>
  <sheetFormatPr defaultColWidth="10.85546875" defaultRowHeight="11.25" customHeight="1"/>
  <cols>
    <col min="1" max="1" width="4.42578125" style="1" customWidth="1"/>
    <col min="2" max="2" width="20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8" t="s">
        <v>1</v>
      </c>
      <c r="D9" s="7"/>
      <c r="E9" s="161" t="s">
        <v>2</v>
      </c>
      <c r="F9" s="162"/>
      <c r="G9" s="82">
        <v>600</v>
      </c>
    </row>
    <row r="10" spans="1:7" ht="38.25" customHeight="1">
      <c r="A10" s="5"/>
      <c r="B10" s="8" t="s">
        <v>3</v>
      </c>
      <c r="C10" s="79" t="s">
        <v>4</v>
      </c>
      <c r="D10" s="9"/>
      <c r="E10" s="159" t="s">
        <v>5</v>
      </c>
      <c r="F10" s="160"/>
      <c r="G10" s="83">
        <v>44531</v>
      </c>
    </row>
    <row r="11" spans="1:7" ht="18" customHeight="1">
      <c r="A11" s="5"/>
      <c r="B11" s="8" t="s">
        <v>6</v>
      </c>
      <c r="C11" s="79" t="s">
        <v>7</v>
      </c>
      <c r="D11" s="9"/>
      <c r="E11" s="159" t="s">
        <v>8</v>
      </c>
      <c r="F11" s="160"/>
      <c r="G11" s="84">
        <v>4200</v>
      </c>
    </row>
    <row r="12" spans="1:7" ht="11.25" customHeight="1">
      <c r="A12" s="5"/>
      <c r="B12" s="8" t="s">
        <v>9</v>
      </c>
      <c r="C12" s="79" t="s">
        <v>10</v>
      </c>
      <c r="D12" s="9"/>
      <c r="E12" s="10" t="s">
        <v>11</v>
      </c>
      <c r="F12" s="11"/>
      <c r="G12" s="85">
        <f>G9*G11</f>
        <v>2520000</v>
      </c>
    </row>
    <row r="13" spans="1:7" ht="11.25" customHeight="1">
      <c r="A13" s="5"/>
      <c r="B13" s="8" t="s">
        <v>12</v>
      </c>
      <c r="C13" s="79" t="s">
        <v>13</v>
      </c>
      <c r="D13" s="9"/>
      <c r="E13" s="159" t="s">
        <v>14</v>
      </c>
      <c r="F13" s="160"/>
      <c r="G13" s="86" t="s">
        <v>15</v>
      </c>
    </row>
    <row r="14" spans="1:7" ht="13.5" customHeight="1">
      <c r="A14" s="5"/>
      <c r="B14" s="8" t="s">
        <v>16</v>
      </c>
      <c r="C14" s="80" t="s">
        <v>17</v>
      </c>
      <c r="D14" s="9"/>
      <c r="E14" s="159" t="s">
        <v>18</v>
      </c>
      <c r="F14" s="160"/>
      <c r="G14" s="87">
        <v>44896</v>
      </c>
    </row>
    <row r="15" spans="1:7" ht="25.5" customHeight="1" thickBot="1">
      <c r="A15" s="5"/>
      <c r="B15" s="8" t="s">
        <v>19</v>
      </c>
      <c r="C15" s="81">
        <v>44738</v>
      </c>
      <c r="D15" s="9"/>
      <c r="E15" s="165" t="s">
        <v>20</v>
      </c>
      <c r="F15" s="166"/>
      <c r="G15" s="88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63" t="s">
        <v>22</v>
      </c>
      <c r="C17" s="164"/>
      <c r="D17" s="164"/>
      <c r="E17" s="164"/>
      <c r="F17" s="164"/>
      <c r="G17" s="164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 thickBo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89" t="s">
        <v>30</v>
      </c>
      <c r="C21" s="90" t="s">
        <v>31</v>
      </c>
      <c r="D21" s="91">
        <v>6</v>
      </c>
      <c r="E21" s="90" t="s">
        <v>32</v>
      </c>
      <c r="F21" s="92">
        <v>20000</v>
      </c>
      <c r="G21" s="92">
        <f>D21*F21</f>
        <v>120000</v>
      </c>
    </row>
    <row r="22" spans="1:7" ht="25.5" customHeight="1">
      <c r="A22" s="17"/>
      <c r="B22" s="93" t="s">
        <v>33</v>
      </c>
      <c r="C22" s="94" t="s">
        <v>31</v>
      </c>
      <c r="D22" s="95">
        <v>1</v>
      </c>
      <c r="E22" s="94" t="s">
        <v>34</v>
      </c>
      <c r="F22" s="96">
        <v>20000</v>
      </c>
      <c r="G22" s="96">
        <f t="shared" ref="G22:G23" si="0">D22*F22</f>
        <v>20000</v>
      </c>
    </row>
    <row r="23" spans="1:7" ht="12.75" customHeight="1" thickBot="1">
      <c r="A23" s="17"/>
      <c r="B23" s="97" t="s">
        <v>35</v>
      </c>
      <c r="C23" s="98" t="s">
        <v>36</v>
      </c>
      <c r="D23" s="99">
        <v>500</v>
      </c>
      <c r="E23" s="98" t="s">
        <v>34</v>
      </c>
      <c r="F23" s="100">
        <v>1100</v>
      </c>
      <c r="G23" s="100">
        <f t="shared" si="0"/>
        <v>550000</v>
      </c>
    </row>
    <row r="24" spans="1:7" ht="12.75" customHeight="1">
      <c r="A24" s="17"/>
      <c r="B24" s="25" t="s">
        <v>37</v>
      </c>
      <c r="C24" s="26"/>
      <c r="D24" s="26"/>
      <c r="E24" s="26"/>
      <c r="F24" s="27"/>
      <c r="G24" s="154">
        <f>SUM(G21:G23)</f>
        <v>690000</v>
      </c>
    </row>
    <row r="25" spans="1:7" ht="12" customHeight="1">
      <c r="A25" s="2"/>
      <c r="B25" s="18"/>
      <c r="C25" s="20"/>
      <c r="D25" s="20"/>
      <c r="E25" s="20"/>
      <c r="F25" s="28"/>
      <c r="G25" s="28"/>
    </row>
    <row r="26" spans="1:7" ht="12" customHeight="1">
      <c r="A26" s="2"/>
      <c r="B26" s="33"/>
      <c r="C26" s="34"/>
      <c r="D26" s="34"/>
      <c r="E26" s="34"/>
      <c r="F26" s="35"/>
      <c r="G26" s="35"/>
    </row>
    <row r="27" spans="1:7" ht="12" customHeight="1">
      <c r="A27" s="5"/>
      <c r="B27" s="29" t="s">
        <v>38</v>
      </c>
      <c r="C27" s="30"/>
      <c r="D27" s="31"/>
      <c r="E27" s="31"/>
      <c r="F27" s="32"/>
      <c r="G27" s="32"/>
    </row>
    <row r="28" spans="1:7" ht="24" customHeight="1" thickBot="1">
      <c r="A28" s="5"/>
      <c r="B28" s="36" t="s">
        <v>24</v>
      </c>
      <c r="C28" s="36" t="s">
        <v>25</v>
      </c>
      <c r="D28" s="36" t="s">
        <v>26</v>
      </c>
      <c r="E28" s="36" t="s">
        <v>27</v>
      </c>
      <c r="F28" s="37" t="s">
        <v>28</v>
      </c>
      <c r="G28" s="36" t="s">
        <v>29</v>
      </c>
    </row>
    <row r="29" spans="1:7" ht="12.75" customHeight="1">
      <c r="A29" s="17"/>
      <c r="B29" s="101" t="s">
        <v>39</v>
      </c>
      <c r="C29" s="102" t="s">
        <v>40</v>
      </c>
      <c r="D29" s="102">
        <v>0.5</v>
      </c>
      <c r="E29" s="102" t="s">
        <v>41</v>
      </c>
      <c r="F29" s="103">
        <v>200000</v>
      </c>
      <c r="G29" s="104">
        <f>100000*1.19</f>
        <v>119000</v>
      </c>
    </row>
    <row r="30" spans="1:7" ht="12.75" customHeight="1">
      <c r="A30" s="17"/>
      <c r="B30" s="105" t="s">
        <v>42</v>
      </c>
      <c r="C30" s="106" t="s">
        <v>40</v>
      </c>
      <c r="D30" s="106">
        <v>0.5</v>
      </c>
      <c r="E30" s="106" t="s">
        <v>41</v>
      </c>
      <c r="F30" s="107">
        <v>200000</v>
      </c>
      <c r="G30" s="108">
        <f>100000*1.19</f>
        <v>119000</v>
      </c>
    </row>
    <row r="31" spans="1:7" ht="12.75" customHeight="1">
      <c r="A31" s="17"/>
      <c r="B31" s="105" t="s">
        <v>43</v>
      </c>
      <c r="C31" s="106" t="s">
        <v>40</v>
      </c>
      <c r="D31" s="106">
        <v>0.125</v>
      </c>
      <c r="E31" s="106" t="s">
        <v>41</v>
      </c>
      <c r="F31" s="107">
        <v>200000</v>
      </c>
      <c r="G31" s="108">
        <f>25000*1.19</f>
        <v>29750</v>
      </c>
    </row>
    <row r="32" spans="1:7" ht="12.75" customHeight="1">
      <c r="A32" s="17"/>
      <c r="B32" s="109" t="s">
        <v>44</v>
      </c>
      <c r="C32" s="106" t="s">
        <v>40</v>
      </c>
      <c r="D32" s="110">
        <v>0.125</v>
      </c>
      <c r="E32" s="106" t="s">
        <v>41</v>
      </c>
      <c r="F32" s="111">
        <v>200000</v>
      </c>
      <c r="G32" s="108">
        <f>25000*1.19</f>
        <v>29750</v>
      </c>
    </row>
    <row r="33" spans="1:11" ht="12.75" customHeight="1" thickBot="1">
      <c r="A33" s="17"/>
      <c r="B33" s="112" t="s">
        <v>45</v>
      </c>
      <c r="C33" s="113" t="s">
        <v>40</v>
      </c>
      <c r="D33" s="114">
        <v>0.125</v>
      </c>
      <c r="E33" s="113" t="s">
        <v>41</v>
      </c>
      <c r="F33" s="115">
        <v>200000</v>
      </c>
      <c r="G33" s="116">
        <f>25000*1.19</f>
        <v>29750</v>
      </c>
    </row>
    <row r="34" spans="1:11" ht="12.75" customHeight="1">
      <c r="A34" s="5"/>
      <c r="B34" s="38" t="s">
        <v>46</v>
      </c>
      <c r="C34" s="39"/>
      <c r="D34" s="39"/>
      <c r="E34" s="39"/>
      <c r="F34" s="40"/>
      <c r="G34" s="155">
        <f>SUM(G29:G33)</f>
        <v>327250</v>
      </c>
    </row>
    <row r="35" spans="1:11" ht="12" customHeight="1">
      <c r="A35" s="2"/>
      <c r="B35" s="33"/>
      <c r="C35" s="34"/>
      <c r="D35" s="34"/>
      <c r="E35" s="34"/>
      <c r="F35" s="35"/>
      <c r="G35" s="35"/>
    </row>
    <row r="36" spans="1:11" ht="12" customHeight="1">
      <c r="A36" s="5"/>
      <c r="B36" s="29" t="s">
        <v>47</v>
      </c>
      <c r="C36" s="30"/>
      <c r="D36" s="31"/>
      <c r="E36" s="31"/>
      <c r="F36" s="32"/>
      <c r="G36" s="32"/>
    </row>
    <row r="37" spans="1:11" ht="24" customHeight="1" thickBot="1">
      <c r="A37" s="5"/>
      <c r="B37" s="37" t="s">
        <v>48</v>
      </c>
      <c r="C37" s="37" t="s">
        <v>49</v>
      </c>
      <c r="D37" s="37" t="s">
        <v>50</v>
      </c>
      <c r="E37" s="37" t="s">
        <v>27</v>
      </c>
      <c r="F37" s="37" t="s">
        <v>28</v>
      </c>
      <c r="G37" s="37" t="s">
        <v>29</v>
      </c>
      <c r="K37" s="77"/>
    </row>
    <row r="38" spans="1:11" ht="12.75" customHeight="1">
      <c r="A38" s="17"/>
      <c r="B38" s="117" t="s">
        <v>51</v>
      </c>
      <c r="C38" s="118"/>
      <c r="D38" s="118"/>
      <c r="E38" s="118"/>
      <c r="F38" s="119"/>
      <c r="G38" s="41"/>
      <c r="K38" s="77"/>
    </row>
    <row r="39" spans="1:11" ht="12.75" customHeight="1">
      <c r="A39" s="17"/>
      <c r="B39" s="120" t="s">
        <v>52</v>
      </c>
      <c r="C39" s="110" t="s">
        <v>53</v>
      </c>
      <c r="D39" s="110">
        <v>15</v>
      </c>
      <c r="E39" s="106" t="s">
        <v>41</v>
      </c>
      <c r="F39" s="121">
        <v>7000</v>
      </c>
      <c r="G39" s="156">
        <f>(D39*F39)*1.19</f>
        <v>124950</v>
      </c>
    </row>
    <row r="40" spans="1:11" ht="12.75" customHeight="1">
      <c r="A40" s="17"/>
      <c r="B40" s="120" t="s">
        <v>54</v>
      </c>
      <c r="C40" s="110" t="s">
        <v>55</v>
      </c>
      <c r="D40" s="110">
        <v>12</v>
      </c>
      <c r="E40" s="106" t="s">
        <v>41</v>
      </c>
      <c r="F40" s="121">
        <v>3500</v>
      </c>
      <c r="G40" s="156">
        <f t="shared" ref="G40:G48" si="1">(D40*F40)*1.19</f>
        <v>49980</v>
      </c>
    </row>
    <row r="41" spans="1:11" ht="12.75" customHeight="1">
      <c r="A41" s="17"/>
      <c r="B41" s="122" t="s">
        <v>56</v>
      </c>
      <c r="C41" s="110"/>
      <c r="D41" s="110"/>
      <c r="E41" s="106"/>
      <c r="F41" s="121"/>
      <c r="G41" s="156"/>
    </row>
    <row r="42" spans="1:11" ht="12.75" customHeight="1">
      <c r="A42" s="17"/>
      <c r="B42" s="120" t="s">
        <v>57</v>
      </c>
      <c r="C42" s="110" t="s">
        <v>55</v>
      </c>
      <c r="D42" s="110">
        <v>120</v>
      </c>
      <c r="E42" s="106" t="s">
        <v>41</v>
      </c>
      <c r="F42" s="121">
        <v>1050</v>
      </c>
      <c r="G42" s="156">
        <f t="shared" si="1"/>
        <v>149940</v>
      </c>
    </row>
    <row r="43" spans="1:11" ht="12.75" customHeight="1">
      <c r="A43" s="17"/>
      <c r="B43" s="120" t="s">
        <v>58</v>
      </c>
      <c r="C43" s="110" t="s">
        <v>55</v>
      </c>
      <c r="D43" s="110">
        <v>80</v>
      </c>
      <c r="E43" s="106" t="s">
        <v>41</v>
      </c>
      <c r="F43" s="121">
        <v>1100</v>
      </c>
      <c r="G43" s="156">
        <f t="shared" si="1"/>
        <v>104720</v>
      </c>
    </row>
    <row r="44" spans="1:11" ht="12.75" customHeight="1">
      <c r="A44" s="17"/>
      <c r="B44" s="120" t="s">
        <v>59</v>
      </c>
      <c r="C44" s="110" t="s">
        <v>55</v>
      </c>
      <c r="D44" s="110">
        <v>800</v>
      </c>
      <c r="E44" s="106" t="s">
        <v>41</v>
      </c>
      <c r="F44" s="121">
        <v>350</v>
      </c>
      <c r="G44" s="156">
        <f t="shared" si="1"/>
        <v>333200</v>
      </c>
    </row>
    <row r="45" spans="1:11" ht="12.75" customHeight="1">
      <c r="A45" s="17"/>
      <c r="B45" s="122" t="s">
        <v>60</v>
      </c>
      <c r="C45" s="110"/>
      <c r="D45" s="110"/>
      <c r="E45" s="106" t="s">
        <v>41</v>
      </c>
      <c r="F45" s="121"/>
      <c r="G45" s="156"/>
    </row>
    <row r="46" spans="1:11" ht="12.75" customHeight="1">
      <c r="A46" s="17"/>
      <c r="B46" s="120" t="s">
        <v>61</v>
      </c>
      <c r="C46" s="110" t="s">
        <v>55</v>
      </c>
      <c r="D46" s="110">
        <v>1</v>
      </c>
      <c r="E46" s="106" t="s">
        <v>41</v>
      </c>
      <c r="F46" s="121">
        <v>12000</v>
      </c>
      <c r="G46" s="156">
        <f t="shared" si="1"/>
        <v>14280</v>
      </c>
    </row>
    <row r="47" spans="1:11" ht="12.75" customHeight="1">
      <c r="A47" s="17"/>
      <c r="B47" s="122" t="s">
        <v>62</v>
      </c>
      <c r="C47" s="110"/>
      <c r="D47" s="110"/>
      <c r="E47" s="106"/>
      <c r="F47" s="121"/>
      <c r="G47" s="156"/>
    </row>
    <row r="48" spans="1:11" ht="12.75" customHeight="1" thickBot="1">
      <c r="A48" s="17"/>
      <c r="B48" s="123" t="s">
        <v>63</v>
      </c>
      <c r="C48" s="114" t="s">
        <v>64</v>
      </c>
      <c r="D48" s="114">
        <v>1</v>
      </c>
      <c r="E48" s="114" t="s">
        <v>34</v>
      </c>
      <c r="F48" s="124">
        <v>15000</v>
      </c>
      <c r="G48" s="156">
        <f t="shared" si="1"/>
        <v>17850</v>
      </c>
    </row>
    <row r="49" spans="1:7" ht="13.5" customHeight="1">
      <c r="A49" s="5"/>
      <c r="B49" s="42" t="s">
        <v>65</v>
      </c>
      <c r="C49" s="43"/>
      <c r="D49" s="43"/>
      <c r="E49" s="43"/>
      <c r="F49" s="44"/>
      <c r="G49" s="155">
        <f>SUM(G38:G48)</f>
        <v>794920</v>
      </c>
    </row>
    <row r="50" spans="1:7" ht="12" customHeight="1">
      <c r="A50" s="2"/>
      <c r="B50" s="33"/>
      <c r="C50" s="34"/>
      <c r="D50" s="34"/>
      <c r="E50" s="45"/>
      <c r="F50" s="35"/>
      <c r="G50" s="35"/>
    </row>
    <row r="51" spans="1:7" ht="12" customHeight="1">
      <c r="A51" s="2"/>
      <c r="B51" s="55"/>
      <c r="C51" s="55"/>
      <c r="D51" s="55"/>
      <c r="E51" s="55"/>
      <c r="F51" s="56"/>
      <c r="G51" s="56"/>
    </row>
    <row r="52" spans="1:7" ht="12" customHeight="1">
      <c r="A52" s="52"/>
      <c r="B52" s="57" t="s">
        <v>66</v>
      </c>
      <c r="C52" s="58"/>
      <c r="D52" s="58"/>
      <c r="E52" s="58"/>
      <c r="F52" s="58"/>
      <c r="G52" s="59">
        <f>G24+G34+G49</f>
        <v>1812170</v>
      </c>
    </row>
    <row r="53" spans="1:7" ht="12" customHeight="1">
      <c r="A53" s="52"/>
      <c r="B53" s="60" t="s">
        <v>67</v>
      </c>
      <c r="C53" s="47"/>
      <c r="D53" s="47"/>
      <c r="E53" s="47"/>
      <c r="F53" s="47"/>
      <c r="G53" s="61">
        <f>G52*0.05</f>
        <v>90608.5</v>
      </c>
    </row>
    <row r="54" spans="1:7" ht="12" customHeight="1">
      <c r="A54" s="52"/>
      <c r="B54" s="62" t="s">
        <v>68</v>
      </c>
      <c r="C54" s="46"/>
      <c r="D54" s="46"/>
      <c r="E54" s="46"/>
      <c r="F54" s="46"/>
      <c r="G54" s="63">
        <f>G53+G52</f>
        <v>1902778.5</v>
      </c>
    </row>
    <row r="55" spans="1:7" ht="12" customHeight="1">
      <c r="A55" s="52"/>
      <c r="B55" s="60" t="s">
        <v>69</v>
      </c>
      <c r="C55" s="47"/>
      <c r="D55" s="47"/>
      <c r="E55" s="47"/>
      <c r="F55" s="47"/>
      <c r="G55" s="61">
        <f>G12</f>
        <v>2520000</v>
      </c>
    </row>
    <row r="56" spans="1:7" ht="12" customHeight="1">
      <c r="A56" s="52"/>
      <c r="B56" s="64" t="s">
        <v>70</v>
      </c>
      <c r="C56" s="65"/>
      <c r="D56" s="65"/>
      <c r="E56" s="65"/>
      <c r="F56" s="65"/>
      <c r="G56" s="66">
        <f>G55-G54</f>
        <v>617221.5</v>
      </c>
    </row>
    <row r="57" spans="1:7" ht="12" customHeight="1">
      <c r="A57" s="52"/>
      <c r="B57" s="53" t="s">
        <v>71</v>
      </c>
      <c r="C57" s="54"/>
      <c r="D57" s="54"/>
      <c r="E57" s="54"/>
      <c r="F57" s="54"/>
      <c r="G57" s="49"/>
    </row>
    <row r="58" spans="1:7" ht="12.75" customHeight="1" thickBot="1">
      <c r="A58" s="52"/>
      <c r="B58" s="67"/>
      <c r="C58" s="54"/>
      <c r="D58" s="54"/>
      <c r="E58" s="54"/>
      <c r="F58" s="54"/>
      <c r="G58" s="49"/>
    </row>
    <row r="59" spans="1:7" ht="12" customHeight="1">
      <c r="A59" s="52"/>
      <c r="B59" s="69" t="s">
        <v>72</v>
      </c>
      <c r="C59" s="70"/>
      <c r="D59" s="70"/>
      <c r="E59" s="70"/>
      <c r="F59" s="71"/>
      <c r="G59" s="49"/>
    </row>
    <row r="60" spans="1:7" ht="12" customHeight="1">
      <c r="A60" s="52"/>
      <c r="B60" s="72" t="s">
        <v>73</v>
      </c>
      <c r="C60" s="51"/>
      <c r="D60" s="51"/>
      <c r="E60" s="51"/>
      <c r="F60" s="73"/>
      <c r="G60" s="49"/>
    </row>
    <row r="61" spans="1:7" ht="12" customHeight="1">
      <c r="A61" s="52"/>
      <c r="B61" s="72" t="s">
        <v>74</v>
      </c>
      <c r="C61" s="51"/>
      <c r="D61" s="51"/>
      <c r="E61" s="51"/>
      <c r="F61" s="73"/>
      <c r="G61" s="49"/>
    </row>
    <row r="62" spans="1:7" ht="12" customHeight="1">
      <c r="A62" s="52"/>
      <c r="B62" s="72" t="s">
        <v>75</v>
      </c>
      <c r="C62" s="51"/>
      <c r="D62" s="51"/>
      <c r="E62" s="51"/>
      <c r="F62" s="73"/>
      <c r="G62" s="49"/>
    </row>
    <row r="63" spans="1:7" ht="12" customHeight="1">
      <c r="A63" s="52"/>
      <c r="B63" s="72" t="s">
        <v>76</v>
      </c>
      <c r="C63" s="51"/>
      <c r="D63" s="51"/>
      <c r="E63" s="51"/>
      <c r="F63" s="73"/>
      <c r="G63" s="49"/>
    </row>
    <row r="64" spans="1:7" ht="12" customHeight="1">
      <c r="A64" s="52"/>
      <c r="B64" s="72" t="s">
        <v>77</v>
      </c>
      <c r="C64" s="51"/>
      <c r="D64" s="51"/>
      <c r="E64" s="51"/>
      <c r="F64" s="73"/>
      <c r="G64" s="49"/>
    </row>
    <row r="65" spans="1:7" ht="12.75" customHeight="1" thickBot="1">
      <c r="A65" s="52"/>
      <c r="B65" s="74" t="s">
        <v>78</v>
      </c>
      <c r="C65" s="75"/>
      <c r="D65" s="75"/>
      <c r="E65" s="75"/>
      <c r="F65" s="76"/>
      <c r="G65" s="49"/>
    </row>
    <row r="66" spans="1:7" ht="12.75" customHeight="1">
      <c r="A66" s="52"/>
      <c r="B66" s="68"/>
      <c r="C66" s="51"/>
      <c r="D66" s="51"/>
      <c r="E66" s="51"/>
      <c r="F66" s="51"/>
      <c r="G66" s="49"/>
    </row>
    <row r="67" spans="1:7" ht="15" customHeight="1" thickBot="1">
      <c r="A67" s="52"/>
      <c r="B67" s="157" t="s">
        <v>79</v>
      </c>
      <c r="C67" s="158"/>
      <c r="D67" s="125"/>
      <c r="E67" s="126"/>
      <c r="F67" s="126"/>
      <c r="G67" s="49"/>
    </row>
    <row r="68" spans="1:7" ht="12" customHeight="1">
      <c r="A68" s="52"/>
      <c r="B68" s="127" t="s">
        <v>80</v>
      </c>
      <c r="C68" s="128" t="s">
        <v>81</v>
      </c>
      <c r="D68" s="129" t="s">
        <v>82</v>
      </c>
      <c r="E68" s="126"/>
      <c r="F68" s="126"/>
      <c r="G68" s="49"/>
    </row>
    <row r="69" spans="1:7" ht="12" customHeight="1">
      <c r="A69" s="52"/>
      <c r="B69" s="130" t="s">
        <v>83</v>
      </c>
      <c r="C69" s="131">
        <f>G24</f>
        <v>690000</v>
      </c>
      <c r="D69" s="132">
        <f>(C69/C75)</f>
        <v>0.36262759958660451</v>
      </c>
      <c r="E69" s="126"/>
      <c r="F69" s="126"/>
      <c r="G69" s="49"/>
    </row>
    <row r="70" spans="1:7" ht="12" customHeight="1">
      <c r="A70" s="52"/>
      <c r="B70" s="130" t="s">
        <v>84</v>
      </c>
      <c r="C70" s="131">
        <f>G25</f>
        <v>0</v>
      </c>
      <c r="D70" s="132">
        <v>0</v>
      </c>
      <c r="E70" s="126"/>
      <c r="F70" s="126"/>
      <c r="G70" s="49"/>
    </row>
    <row r="71" spans="1:7" ht="12" customHeight="1">
      <c r="A71" s="52"/>
      <c r="B71" s="130" t="s">
        <v>85</v>
      </c>
      <c r="C71" s="131">
        <f>G34</f>
        <v>327250</v>
      </c>
      <c r="D71" s="132">
        <f>(C71/C75)</f>
        <v>0.17198533618074832</v>
      </c>
      <c r="E71" s="126"/>
      <c r="F71" s="126"/>
      <c r="G71" s="49"/>
    </row>
    <row r="72" spans="1:7" ht="12" customHeight="1">
      <c r="A72" s="52"/>
      <c r="B72" s="130" t="s">
        <v>48</v>
      </c>
      <c r="C72" s="131">
        <f>G49</f>
        <v>794920</v>
      </c>
      <c r="D72" s="132">
        <f>(C72/C75)</f>
        <v>0.41776801661359952</v>
      </c>
      <c r="E72" s="126"/>
      <c r="F72" s="126"/>
      <c r="G72" s="49"/>
    </row>
    <row r="73" spans="1:7" ht="12" customHeight="1">
      <c r="A73" s="52"/>
      <c r="B73" s="130" t="s">
        <v>86</v>
      </c>
      <c r="C73" s="133">
        <f>G50</f>
        <v>0</v>
      </c>
      <c r="D73" s="132">
        <f>(C73/C75)</f>
        <v>0</v>
      </c>
      <c r="E73" s="134"/>
      <c r="F73" s="134"/>
      <c r="G73" s="49"/>
    </row>
    <row r="74" spans="1:7" ht="12" customHeight="1">
      <c r="A74" s="52"/>
      <c r="B74" s="130" t="s">
        <v>87</v>
      </c>
      <c r="C74" s="133">
        <f>G53</f>
        <v>90608.5</v>
      </c>
      <c r="D74" s="132">
        <f>(C74/C75)</f>
        <v>4.7619047619047616E-2</v>
      </c>
      <c r="E74" s="134"/>
      <c r="F74" s="134"/>
      <c r="G74" s="49"/>
    </row>
    <row r="75" spans="1:7" ht="12.75" customHeight="1" thickBot="1">
      <c r="A75" s="52"/>
      <c r="B75" s="135" t="s">
        <v>88</v>
      </c>
      <c r="C75" s="136">
        <f>SUM(C69:C74)</f>
        <v>1902778.5</v>
      </c>
      <c r="D75" s="137">
        <f>SUM(D69:D74)</f>
        <v>1</v>
      </c>
      <c r="E75" s="134"/>
      <c r="F75" s="134"/>
      <c r="G75" s="49"/>
    </row>
    <row r="76" spans="1:7" ht="12" customHeight="1">
      <c r="A76" s="52"/>
      <c r="B76" s="138"/>
      <c r="C76" s="139"/>
      <c r="D76" s="139"/>
      <c r="E76" s="139"/>
      <c r="F76" s="139"/>
      <c r="G76" s="49"/>
    </row>
    <row r="77" spans="1:7" ht="12.75" customHeight="1">
      <c r="A77" s="52"/>
      <c r="B77" s="140"/>
      <c r="C77" s="139"/>
      <c r="D77" s="139"/>
      <c r="E77" s="139"/>
      <c r="F77" s="139"/>
      <c r="G77" s="49"/>
    </row>
    <row r="78" spans="1:7" ht="12" customHeight="1" thickBot="1">
      <c r="A78" s="48"/>
      <c r="B78" s="141"/>
      <c r="C78" s="142" t="s">
        <v>89</v>
      </c>
      <c r="D78" s="143"/>
      <c r="E78" s="144"/>
      <c r="F78" s="145"/>
      <c r="G78" s="49"/>
    </row>
    <row r="79" spans="1:7" ht="12" customHeight="1">
      <c r="A79" s="52"/>
      <c r="B79" s="146" t="s">
        <v>90</v>
      </c>
      <c r="C79" s="147">
        <v>480</v>
      </c>
      <c r="D79" s="147">
        <v>500</v>
      </c>
      <c r="E79" s="148">
        <v>510</v>
      </c>
      <c r="F79" s="149"/>
      <c r="G79" s="50"/>
    </row>
    <row r="80" spans="1:7" ht="12.75" customHeight="1" thickBot="1">
      <c r="A80" s="52"/>
      <c r="B80" s="135" t="s">
        <v>91</v>
      </c>
      <c r="C80" s="136">
        <f>(G54/C79)</f>
        <v>3964.1218749999998</v>
      </c>
      <c r="D80" s="136">
        <f>(G54/D79)</f>
        <v>3805.5569999999998</v>
      </c>
      <c r="E80" s="150">
        <f>(G54/E79)</f>
        <v>3730.9382352941175</v>
      </c>
      <c r="F80" s="149"/>
      <c r="G80" s="50"/>
    </row>
    <row r="81" spans="1:7" ht="15.6" customHeight="1">
      <c r="A81" s="52"/>
      <c r="B81" s="151" t="s">
        <v>92</v>
      </c>
      <c r="C81" s="152"/>
      <c r="D81" s="152"/>
      <c r="E81" s="152"/>
      <c r="F81" s="152"/>
      <c r="G81" s="152"/>
    </row>
    <row r="82" spans="1:7" ht="11.25" customHeight="1">
      <c r="B82" s="153"/>
      <c r="C82" s="153"/>
      <c r="D82" s="153"/>
      <c r="E82" s="153"/>
      <c r="F82" s="153"/>
      <c r="G82" s="153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2022-06-29T14:16:54Z</dcterms:modified>
  <cp:category/>
  <cp:contentStatus/>
</cp:coreProperties>
</file>