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810F42CF296A58B0E5D5DA06F8470E2AC1A23988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G53" i="1" s="1"/>
  <c r="G47" i="1"/>
  <c r="G45" i="1"/>
  <c r="G44" i="1"/>
  <c r="G42" i="1"/>
  <c r="G21" i="1"/>
  <c r="F22" i="1"/>
  <c r="G22" i="1" l="1"/>
  <c r="F23" i="1"/>
  <c r="G23" i="1" s="1"/>
  <c r="G29" i="1"/>
  <c r="C75" i="1" s="1"/>
  <c r="G34" i="1" l="1"/>
  <c r="G35" i="1"/>
  <c r="G36" i="1"/>
  <c r="G33" i="1"/>
  <c r="G24" i="1" l="1"/>
  <c r="C74" i="1" l="1"/>
  <c r="G12" i="1"/>
  <c r="G60" i="1" s="1"/>
  <c r="G37" i="1"/>
  <c r="G55" i="1"/>
  <c r="C78" i="1" s="1"/>
  <c r="C76" i="1" l="1"/>
  <c r="G49" i="1"/>
  <c r="G57" i="1" s="1"/>
  <c r="G58" i="1" l="1"/>
  <c r="C77" i="1"/>
  <c r="G59" i="1" l="1"/>
  <c r="C79" i="1"/>
  <c r="C80" i="1"/>
  <c r="D77" i="1" s="1"/>
  <c r="G61" i="1" l="1"/>
  <c r="E85" i="1"/>
  <c r="D74" i="1"/>
  <c r="D78" i="1"/>
  <c r="D79" i="1"/>
  <c r="D76" i="1"/>
  <c r="D80" i="1" l="1"/>
  <c r="D85" i="1"/>
  <c r="C85" i="1" l="1"/>
</calcChain>
</file>

<file path=xl/sharedStrings.xml><?xml version="1.0" encoding="utf-8"?>
<sst xmlns="http://schemas.openxmlformats.org/spreadsheetml/2006/main" count="137" uniqueCount="105">
  <si>
    <t>RUBRO O CULTIVO</t>
  </si>
  <si>
    <t>TREBOL ROSADO</t>
  </si>
  <si>
    <t>RENDIMIENTO (FARDOS/Há.)</t>
  </si>
  <si>
    <t>VARIEDAD</t>
  </si>
  <si>
    <t>REDQUELI- QUIÑIQUELI</t>
  </si>
  <si>
    <t>FECHA ESTIMADA  PRECIO VENTA</t>
  </si>
  <si>
    <t>DICIEMBRE 2022</t>
  </si>
  <si>
    <t>NIVEL TECNOLÓGICO</t>
  </si>
  <si>
    <t>Medio</t>
  </si>
  <si>
    <t>PRECIO ESPERADO ($/fardo)</t>
  </si>
  <si>
    <t xml:space="preserve"> </t>
  </si>
  <si>
    <t>REGIÓN</t>
  </si>
  <si>
    <t>ÑUBLE</t>
  </si>
  <si>
    <t>INGRESO ESPERADO, con IVA ($)</t>
  </si>
  <si>
    <t xml:space="preserve">  </t>
  </si>
  <si>
    <t>AGENCIA DE ÁREA</t>
  </si>
  <si>
    <t>EL CARMEN</t>
  </si>
  <si>
    <t>DESTINO PRODUCCION</t>
  </si>
  <si>
    <t>CONSUMO PREDIO</t>
  </si>
  <si>
    <t>COMUNA/LOCALIDAD</t>
  </si>
  <si>
    <t xml:space="preserve">    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</si>
  <si>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</si>
  <si>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</si>
  <si>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</si>
  <si>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</si>
  <si>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</si>
  <si>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</si>
  <si>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</si>
  <si>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</si>
  <si>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</si>
  <si>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</si>
  <si>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</si>
  <si>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</si>
  <si>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</si>
  <si>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</si>
  <si>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</t>
  </si>
  <si>
    <t>Labores culturales</t>
  </si>
  <si>
    <t>anual</t>
  </si>
  <si>
    <t>traslado y guarda fardos</t>
  </si>
  <si>
    <t>temporada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</si>
  <si>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</si>
  <si>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</si>
  <si>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</si>
  <si>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</si>
  <si>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</si>
  <si>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</si>
  <si>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</si>
  <si>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Junio-Julio</t>
  </si>
  <si>
    <t>Rastrajes</t>
  </si>
  <si>
    <t>Rodonado</t>
  </si>
  <si>
    <t>siembra y fertilizacion</t>
  </si>
  <si>
    <t>septiembre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</si>
  <si>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</si>
  <si>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</si>
  <si>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</si>
  <si>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</si>
  <si>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</si>
  <si>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</si>
  <si>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</si>
  <si>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</si>
  <si>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agosto-septiembre</t>
  </si>
  <si>
    <t>FERTILIZANTES</t>
  </si>
  <si>
    <t>SFT</t>
  </si>
  <si>
    <t>Kg</t>
  </si>
  <si>
    <t>agosto</t>
  </si>
  <si>
    <t>muriato de K</t>
  </si>
  <si>
    <t>HERBICIDAS</t>
  </si>
  <si>
    <t>basagran</t>
  </si>
  <si>
    <t>Lt.</t>
  </si>
  <si>
    <t>Octubre-Noviembre</t>
  </si>
  <si>
    <t>INSECTICIDAS</t>
  </si>
  <si>
    <t>Subtotal Insumos</t>
  </si>
  <si>
    <t>OTROS</t>
  </si>
  <si>
    <t>Item</t>
  </si>
  <si>
    <t>enfardado</t>
  </si>
  <si>
    <t>unidad</t>
  </si>
  <si>
    <t>diciembre -febrero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</si>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</sst>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0" fillId="0" borderId="22" xfId="0" applyNumberFormat="1" applyBorder="1"/>
    <xf numFmtId="0" fontId="18" fillId="0" borderId="56" xfId="0" applyFont="1" applyFill="1" applyBorder="1"/>
    <xf numFmtId="0" fontId="18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10" borderId="56" xfId="0" applyFont="1" applyFill="1" applyBorder="1" applyAlignment="1">
      <alignment horizontal="center"/>
    </xf>
    <xf numFmtId="3" fontId="19" fillId="0" borderId="56" xfId="0" applyNumberFormat="1" applyFont="1" applyBorder="1"/>
    <xf numFmtId="3" fontId="18" fillId="0" borderId="56" xfId="0" applyNumberFormat="1" applyFont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 wrapText="1"/>
    </xf>
    <xf numFmtId="3" fontId="18" fillId="0" borderId="56" xfId="1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0" fontId="2" fillId="0" borderId="56" xfId="1" applyFont="1" applyBorder="1" applyAlignment="1">
      <alignment horizontal="center"/>
    </xf>
    <xf numFmtId="0" fontId="19" fillId="10" borderId="56" xfId="0" applyFont="1" applyFill="1" applyBorder="1"/>
    <xf numFmtId="0" fontId="2" fillId="0" borderId="56" xfId="1" applyFont="1" applyBorder="1" applyAlignment="1">
      <alignment horizontal="center" wrapText="1"/>
    </xf>
    <xf numFmtId="3" fontId="2" fillId="0" borderId="56" xfId="1" applyNumberFormat="1" applyFont="1" applyBorder="1" applyAlignment="1">
      <alignment horizontal="right"/>
    </xf>
    <xf numFmtId="0" fontId="2" fillId="0" borderId="56" xfId="1" applyFont="1" applyBorder="1" applyAlignment="1">
      <alignment horizontal="left"/>
    </xf>
    <xf numFmtId="0" fontId="21" fillId="0" borderId="56" xfId="0" applyFont="1" applyBorder="1" applyAlignment="1">
      <alignment horizontal="center" wrapText="1"/>
    </xf>
    <xf numFmtId="3" fontId="21" fillId="10" borderId="56" xfId="0" applyNumberFormat="1" applyFont="1" applyFill="1" applyBorder="1" applyAlignment="1">
      <alignment horizontal="right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0" fontId="2" fillId="9" borderId="43" xfId="0" applyFont="1" applyFill="1" applyBorder="1"/>
    <xf numFmtId="0" fontId="2" fillId="7" borderId="22" xfId="0" applyFont="1" applyFill="1" applyBorder="1"/>
    <xf numFmtId="49" fontId="17" fillId="8" borderId="34" xfId="0" applyNumberFormat="1" applyFont="1" applyFill="1" applyBorder="1" applyAlignment="1">
      <alignment vertical="center"/>
    </xf>
    <xf numFmtId="49" fontId="17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7" fillId="2" borderId="36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0" fontId="17" fillId="2" borderId="6" xfId="0" applyNumberFormat="1" applyFont="1" applyFill="1" applyBorder="1" applyAlignment="1">
      <alignment vertical="center"/>
    </xf>
    <xf numFmtId="167" fontId="17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7" fillId="8" borderId="38" xfId="0" applyNumberFormat="1" applyFont="1" applyFill="1" applyBorder="1" applyAlignment="1">
      <alignment vertical="center"/>
    </xf>
    <xf numFmtId="167" fontId="17" fillId="8" borderId="39" xfId="0" applyNumberFormat="1" applyFont="1" applyFill="1" applyBorder="1" applyAlignment="1">
      <alignment vertical="center"/>
    </xf>
    <xf numFmtId="9" fontId="17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22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7" fillId="8" borderId="53" xfId="0" applyNumberFormat="1" applyFont="1" applyFill="1" applyBorder="1" applyAlignment="1">
      <alignment vertical="center"/>
    </xf>
    <xf numFmtId="0" fontId="17" fillId="8" borderId="54" xfId="0" applyNumberFormat="1" applyFont="1" applyFill="1" applyBorder="1" applyAlignment="1">
      <alignment vertical="center"/>
    </xf>
    <xf numFmtId="0" fontId="17" fillId="8" borderId="55" xfId="0" applyNumberFormat="1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167" fontId="17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NumberFormat="1" applyFont="1"/>
    <xf numFmtId="3" fontId="23" fillId="3" borderId="59" xfId="0" applyNumberFormat="1" applyFont="1" applyFill="1" applyBorder="1" applyAlignment="1">
      <alignment vertical="center"/>
    </xf>
    <xf numFmtId="3" fontId="23" fillId="3" borderId="15" xfId="0" applyNumberFormat="1" applyFont="1" applyFill="1" applyBorder="1" applyAlignment="1">
      <alignment vertical="center"/>
    </xf>
    <xf numFmtId="3" fontId="21" fillId="10" borderId="56" xfId="0" applyNumberFormat="1" applyFont="1" applyFill="1" applyBorder="1" applyAlignment="1">
      <alignment horizontal="center"/>
    </xf>
    <xf numFmtId="49" fontId="3" fillId="3" borderId="57" xfId="0" applyNumberFormat="1" applyFont="1" applyFill="1" applyBorder="1" applyAlignment="1">
      <alignment wrapText="1"/>
    </xf>
    <xf numFmtId="49" fontId="3" fillId="3" borderId="58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wrapText="1"/>
    </xf>
    <xf numFmtId="49" fontId="22" fillId="9" borderId="41" xfId="0" applyNumberFormat="1" applyFont="1" applyFill="1" applyBorder="1" applyAlignment="1">
      <alignment vertical="center"/>
    </xf>
    <xf numFmtId="0" fontId="17" fillId="9" borderId="42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/>
    <xf numFmtId="49" fontId="4" fillId="2" borderId="58" xfId="0" applyNumberFormat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631371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topLeftCell="A41" zoomScale="140" zoomScaleNormal="140" workbookViewId="0">
      <selection activeCell="G58" sqref="G58"/>
    </sheetView>
  </sheetViews>
  <sheetFormatPr defaultColWidth="10.7109375" defaultRowHeight="11.25" customHeight="1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8" ht="15" customHeight="1">
      <c r="A1" s="2"/>
      <c r="B1" s="2"/>
      <c r="C1" s="2"/>
      <c r="D1" s="2"/>
      <c r="E1" s="2"/>
      <c r="F1" s="2"/>
      <c r="G1" s="2"/>
    </row>
    <row r="2" spans="1:8" ht="15" customHeight="1">
      <c r="A2" s="2"/>
      <c r="B2" s="2"/>
      <c r="C2" s="2"/>
      <c r="D2" s="2"/>
      <c r="E2" s="2"/>
      <c r="F2" s="2"/>
      <c r="G2" s="2"/>
    </row>
    <row r="3" spans="1:8" ht="15" customHeight="1">
      <c r="A3" s="2"/>
      <c r="B3" s="2"/>
      <c r="C3" s="2"/>
      <c r="D3" s="2"/>
      <c r="E3" s="2"/>
      <c r="F3" s="2"/>
      <c r="G3" s="2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2"/>
      <c r="B5" s="2"/>
      <c r="C5" s="2"/>
      <c r="D5" s="2"/>
      <c r="E5" s="2"/>
      <c r="F5" s="2"/>
      <c r="G5" s="2"/>
    </row>
    <row r="6" spans="1:8" ht="15" customHeight="1">
      <c r="A6" s="2"/>
      <c r="B6" s="2"/>
      <c r="C6" s="2"/>
      <c r="D6" s="2"/>
      <c r="E6" s="2"/>
      <c r="F6" s="2"/>
      <c r="G6" s="2"/>
    </row>
    <row r="7" spans="1:8" ht="15" customHeight="1">
      <c r="A7" s="2"/>
      <c r="B7" s="2"/>
      <c r="C7" s="2"/>
      <c r="D7" s="2"/>
      <c r="E7" s="2"/>
      <c r="F7" s="2"/>
      <c r="G7" s="2"/>
    </row>
    <row r="8" spans="1:8" ht="15" customHeight="1">
      <c r="A8" s="2"/>
      <c r="B8" s="3"/>
      <c r="C8" s="4"/>
      <c r="D8" s="2"/>
      <c r="E8" s="4"/>
      <c r="F8" s="4"/>
      <c r="G8" s="4"/>
    </row>
    <row r="9" spans="1:8" ht="12" customHeight="1">
      <c r="A9" s="5"/>
      <c r="B9" s="6" t="s">
        <v>0</v>
      </c>
      <c r="C9" s="7" t="s">
        <v>1</v>
      </c>
      <c r="D9" s="8"/>
      <c r="E9" s="157" t="s">
        <v>2</v>
      </c>
      <c r="F9" s="158"/>
      <c r="G9" s="9">
        <v>600</v>
      </c>
    </row>
    <row r="10" spans="1:8" ht="38.25" customHeight="1">
      <c r="A10" s="5"/>
      <c r="B10" s="10" t="s">
        <v>3</v>
      </c>
      <c r="C10" s="11" t="s">
        <v>4</v>
      </c>
      <c r="D10" s="12"/>
      <c r="E10" s="159" t="s">
        <v>5</v>
      </c>
      <c r="F10" s="160"/>
      <c r="G10" s="13" t="s">
        <v>6</v>
      </c>
    </row>
    <row r="11" spans="1:8" ht="18" customHeight="1">
      <c r="A11" s="5"/>
      <c r="B11" s="10" t="s">
        <v>7</v>
      </c>
      <c r="C11" s="13" t="s">
        <v>8</v>
      </c>
      <c r="D11" s="12"/>
      <c r="E11" s="159" t="s">
        <v>9</v>
      </c>
      <c r="F11" s="160"/>
      <c r="G11" s="14">
        <v>4000</v>
      </c>
      <c r="H11" s="1" t="s">
        <v>10</v>
      </c>
    </row>
    <row r="12" spans="1:8" ht="11.25" customHeight="1">
      <c r="A12" s="5"/>
      <c r="B12" s="10" t="s">
        <v>11</v>
      </c>
      <c r="C12" s="15" t="s">
        <v>12</v>
      </c>
      <c r="D12" s="12"/>
      <c r="E12" s="16" t="s">
        <v>13</v>
      </c>
      <c r="F12" s="17"/>
      <c r="G12" s="18">
        <f>(G9*G11)</f>
        <v>2400000</v>
      </c>
      <c r="H12" s="1" t="s">
        <v>14</v>
      </c>
    </row>
    <row r="13" spans="1:8" ht="11.25" customHeight="1">
      <c r="A13" s="5"/>
      <c r="B13" s="10" t="s">
        <v>15</v>
      </c>
      <c r="C13" s="13" t="s">
        <v>16</v>
      </c>
      <c r="D13" s="12"/>
      <c r="E13" s="159" t="s">
        <v>17</v>
      </c>
      <c r="F13" s="160"/>
      <c r="G13" s="13" t="s">
        <v>18</v>
      </c>
    </row>
    <row r="14" spans="1:8" ht="13.5" customHeight="1">
      <c r="A14" s="5"/>
      <c r="B14" s="10" t="s">
        <v>19</v>
      </c>
      <c r="C14" s="13" t="s">
        <v>20</v>
      </c>
      <c r="D14" s="12"/>
      <c r="E14" s="159" t="s">
        <v>21</v>
      </c>
      <c r="F14" s="160"/>
      <c r="G14" s="13" t="s">
        <v>6</v>
      </c>
    </row>
    <row r="15" spans="1:8" ht="25.5" customHeight="1">
      <c r="A15" s="5"/>
      <c r="B15" s="10" t="s">
        <v>22</v>
      </c>
      <c r="C15" s="19">
        <v>44713</v>
      </c>
      <c r="D15" s="12"/>
      <c r="E15" s="165" t="s">
        <v>23</v>
      </c>
      <c r="F15" s="166"/>
      <c r="G15" s="15" t="s">
        <v>24</v>
      </c>
    </row>
    <row r="16" spans="1:8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3" t="s">
        <v>25</v>
      </c>
      <c r="C17" s="164"/>
      <c r="D17" s="164"/>
      <c r="E17" s="164"/>
      <c r="F17" s="164"/>
      <c r="G17" s="16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26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27</v>
      </c>
      <c r="C20" s="32" t="s">
        <v>28</v>
      </c>
      <c r="D20" s="32" t="s">
        <v>29</v>
      </c>
      <c r="E20" s="32" t="s">
        <v>30</v>
      </c>
      <c r="F20" s="32" t="s">
        <v>31</v>
      </c>
      <c r="G20" s="32" t="s">
        <v>32</v>
      </c>
    </row>
    <row r="21" spans="1:7" ht="12.75" customHeight="1">
      <c r="A21" s="25"/>
      <c r="B21" s="104" t="s">
        <v>33</v>
      </c>
      <c r="C21" s="105" t="s">
        <v>34</v>
      </c>
      <c r="D21" s="106">
        <v>6</v>
      </c>
      <c r="E21" s="107" t="s">
        <v>35</v>
      </c>
      <c r="F21" s="108">
        <v>18000</v>
      </c>
      <c r="G21" s="109">
        <f>D21*F21</f>
        <v>108000</v>
      </c>
    </row>
    <row r="22" spans="1:7" ht="25.5" customHeight="1">
      <c r="A22" s="25"/>
      <c r="B22" s="110" t="s">
        <v>36</v>
      </c>
      <c r="C22" s="105" t="s">
        <v>34</v>
      </c>
      <c r="D22" s="106">
        <v>2</v>
      </c>
      <c r="E22" s="111" t="s">
        <v>37</v>
      </c>
      <c r="F22" s="108">
        <f>F21</f>
        <v>18000</v>
      </c>
      <c r="G22" s="109">
        <f t="shared" ref="G22:G23" si="0">D22*F22</f>
        <v>36000</v>
      </c>
    </row>
    <row r="23" spans="1:7" ht="25.5" customHeight="1">
      <c r="A23" s="78"/>
      <c r="B23" s="110" t="s">
        <v>38</v>
      </c>
      <c r="C23" s="105" t="s">
        <v>34</v>
      </c>
      <c r="D23" s="106">
        <v>6</v>
      </c>
      <c r="E23" s="111" t="s">
        <v>39</v>
      </c>
      <c r="F23" s="108">
        <f>F22</f>
        <v>18000</v>
      </c>
      <c r="G23" s="109">
        <f t="shared" si="0"/>
        <v>108000</v>
      </c>
    </row>
    <row r="24" spans="1:7" ht="12.75" customHeight="1">
      <c r="A24" s="25"/>
      <c r="B24" s="121" t="s">
        <v>40</v>
      </c>
      <c r="C24" s="122"/>
      <c r="D24" s="122"/>
      <c r="E24" s="122"/>
      <c r="F24" s="123"/>
      <c r="G24" s="154">
        <f>SUM(G21:G23)</f>
        <v>252000</v>
      </c>
    </row>
    <row r="25" spans="1:7" ht="12" customHeight="1">
      <c r="A25" s="2"/>
      <c r="B25" s="26"/>
      <c r="C25" s="28"/>
      <c r="D25" s="28"/>
      <c r="E25" s="28"/>
      <c r="F25" s="33"/>
      <c r="G25" s="33"/>
    </row>
    <row r="26" spans="1:7" ht="12" customHeight="1">
      <c r="A26" s="5"/>
      <c r="B26" s="34" t="s">
        <v>41</v>
      </c>
      <c r="C26" s="35"/>
      <c r="D26" s="36"/>
      <c r="E26" s="36"/>
      <c r="F26" s="37"/>
      <c r="G26" s="37"/>
    </row>
    <row r="27" spans="1:7" ht="24" customHeight="1">
      <c r="A27" s="5"/>
      <c r="B27" s="38" t="s">
        <v>27</v>
      </c>
      <c r="C27" s="39" t="s">
        <v>28</v>
      </c>
      <c r="D27" s="39" t="s">
        <v>29</v>
      </c>
      <c r="E27" s="38" t="s">
        <v>30</v>
      </c>
      <c r="F27" s="39" t="s">
        <v>31</v>
      </c>
      <c r="G27" s="38" t="s">
        <v>32</v>
      </c>
    </row>
    <row r="28" spans="1:7" ht="12" customHeight="1">
      <c r="A28" s="5"/>
      <c r="B28" s="40"/>
      <c r="C28" s="41" t="s">
        <v>42</v>
      </c>
      <c r="D28" s="41"/>
      <c r="E28" s="41"/>
      <c r="F28" s="40"/>
      <c r="G28" s="40"/>
    </row>
    <row r="29" spans="1:7" ht="12" customHeight="1">
      <c r="A29" s="5"/>
      <c r="B29" s="42" t="s">
        <v>43</v>
      </c>
      <c r="C29" s="43"/>
      <c r="D29" s="43"/>
      <c r="E29" s="43"/>
      <c r="F29" s="44"/>
      <c r="G29" s="44">
        <f>SUM(G28)</f>
        <v>0</v>
      </c>
    </row>
    <row r="30" spans="1:7" ht="12" customHeight="1">
      <c r="A30" s="2"/>
      <c r="B30" s="45"/>
      <c r="C30" s="46"/>
      <c r="D30" s="46"/>
      <c r="E30" s="46"/>
      <c r="F30" s="47"/>
      <c r="G30" s="47"/>
    </row>
    <row r="31" spans="1:7" ht="12" customHeight="1">
      <c r="A31" s="5"/>
      <c r="B31" s="34" t="s">
        <v>44</v>
      </c>
      <c r="C31" s="35"/>
      <c r="D31" s="36"/>
      <c r="E31" s="36"/>
      <c r="F31" s="37"/>
      <c r="G31" s="37"/>
    </row>
    <row r="32" spans="1:7" ht="24" customHeight="1">
      <c r="A32" s="5"/>
      <c r="B32" s="48" t="s">
        <v>27</v>
      </c>
      <c r="C32" s="48" t="s">
        <v>28</v>
      </c>
      <c r="D32" s="48" t="s">
        <v>29</v>
      </c>
      <c r="E32" s="48" t="s">
        <v>30</v>
      </c>
      <c r="F32" s="49" t="s">
        <v>31</v>
      </c>
      <c r="G32" s="48" t="s">
        <v>32</v>
      </c>
    </row>
    <row r="33" spans="1:11" ht="12.75" customHeight="1">
      <c r="A33" s="25"/>
      <c r="B33" s="118" t="s">
        <v>45</v>
      </c>
      <c r="C33" s="114" t="s">
        <v>46</v>
      </c>
      <c r="D33" s="114">
        <v>0.125</v>
      </c>
      <c r="E33" s="114" t="s">
        <v>47</v>
      </c>
      <c r="F33" s="117">
        <v>280000</v>
      </c>
      <c r="G33" s="112">
        <f>F33*D33</f>
        <v>35000</v>
      </c>
    </row>
    <row r="34" spans="1:11" ht="12.75" customHeight="1">
      <c r="A34" s="25"/>
      <c r="B34" s="118" t="s">
        <v>48</v>
      </c>
      <c r="C34" s="114" t="s">
        <v>46</v>
      </c>
      <c r="D34" s="114">
        <v>0.25</v>
      </c>
      <c r="E34" s="114" t="s">
        <v>47</v>
      </c>
      <c r="F34" s="117">
        <v>240000</v>
      </c>
      <c r="G34" s="112">
        <f t="shared" ref="G34:G36" si="1">F34*D34</f>
        <v>60000</v>
      </c>
    </row>
    <row r="35" spans="1:11" ht="12.75" customHeight="1">
      <c r="A35" s="25"/>
      <c r="B35" s="118" t="s">
        <v>49</v>
      </c>
      <c r="C35" s="114" t="s">
        <v>46</v>
      </c>
      <c r="D35" s="114">
        <v>0.125</v>
      </c>
      <c r="E35" s="114" t="s">
        <v>47</v>
      </c>
      <c r="F35" s="117">
        <v>160000</v>
      </c>
      <c r="G35" s="112">
        <f t="shared" si="1"/>
        <v>20000</v>
      </c>
    </row>
    <row r="36" spans="1:11" ht="12.75" customHeight="1">
      <c r="A36" s="25"/>
      <c r="B36" s="115" t="s">
        <v>50</v>
      </c>
      <c r="C36" s="114" t="s">
        <v>46</v>
      </c>
      <c r="D36" s="107">
        <v>0.1875</v>
      </c>
      <c r="E36" s="119" t="s">
        <v>51</v>
      </c>
      <c r="F36" s="120">
        <v>200000</v>
      </c>
      <c r="G36" s="112">
        <f t="shared" si="1"/>
        <v>37500</v>
      </c>
    </row>
    <row r="37" spans="1:11" ht="12.75" customHeight="1">
      <c r="A37" s="5"/>
      <c r="B37" s="50" t="s">
        <v>52</v>
      </c>
      <c r="C37" s="51"/>
      <c r="D37" s="51"/>
      <c r="E37" s="51"/>
      <c r="F37" s="52"/>
      <c r="G37" s="155">
        <f>SUM(G33:G36)</f>
        <v>152500</v>
      </c>
    </row>
    <row r="38" spans="1:11" ht="12" customHeight="1">
      <c r="A38" s="2"/>
      <c r="B38" s="45"/>
      <c r="C38" s="46"/>
      <c r="D38" s="46"/>
      <c r="E38" s="46"/>
      <c r="F38" s="47"/>
      <c r="G38" s="47"/>
    </row>
    <row r="39" spans="1:11" ht="12" customHeight="1">
      <c r="A39" s="5"/>
      <c r="B39" s="34" t="s">
        <v>53</v>
      </c>
      <c r="C39" s="35"/>
      <c r="D39" s="36"/>
      <c r="E39" s="36"/>
      <c r="F39" s="37"/>
      <c r="G39" s="37"/>
    </row>
    <row r="40" spans="1:11" ht="24" customHeight="1">
      <c r="A40" s="5"/>
      <c r="B40" s="49" t="s">
        <v>54</v>
      </c>
      <c r="C40" s="49" t="s">
        <v>55</v>
      </c>
      <c r="D40" s="49" t="s">
        <v>56</v>
      </c>
      <c r="E40" s="49" t="s">
        <v>30</v>
      </c>
      <c r="F40" s="49" t="s">
        <v>31</v>
      </c>
      <c r="G40" s="49" t="s">
        <v>32</v>
      </c>
      <c r="K40" s="103"/>
    </row>
    <row r="41" spans="1:11" ht="12.75" customHeight="1">
      <c r="A41" s="25"/>
      <c r="B41" s="53" t="s">
        <v>57</v>
      </c>
      <c r="C41" s="54"/>
      <c r="D41" s="54"/>
      <c r="E41" s="54"/>
      <c r="F41" s="54"/>
      <c r="G41" s="54"/>
      <c r="K41" s="103"/>
    </row>
    <row r="42" spans="1:11" ht="12.75" customHeight="1">
      <c r="A42" s="25"/>
      <c r="B42" s="16" t="s">
        <v>58</v>
      </c>
      <c r="C42" s="55" t="s">
        <v>59</v>
      </c>
      <c r="D42" s="56">
        <v>25</v>
      </c>
      <c r="E42" s="55" t="s">
        <v>60</v>
      </c>
      <c r="F42" s="57">
        <v>7560</v>
      </c>
      <c r="G42" s="57">
        <f>D42*F42</f>
        <v>189000</v>
      </c>
    </row>
    <row r="43" spans="1:11" ht="12.75" customHeight="1">
      <c r="A43" s="25"/>
      <c r="B43" s="58" t="s">
        <v>61</v>
      </c>
      <c r="C43" s="59"/>
      <c r="D43" s="17"/>
      <c r="E43" s="59"/>
      <c r="F43" s="57"/>
      <c r="G43" s="57"/>
    </row>
    <row r="44" spans="1:11" ht="12.75" customHeight="1">
      <c r="A44" s="25"/>
      <c r="B44" s="16" t="s">
        <v>62</v>
      </c>
      <c r="C44" s="55" t="s">
        <v>63</v>
      </c>
      <c r="D44" s="56">
        <v>200</v>
      </c>
      <c r="E44" s="55" t="s">
        <v>64</v>
      </c>
      <c r="F44" s="57">
        <v>1200</v>
      </c>
      <c r="G44" s="57">
        <f t="shared" ref="G44:G45" si="2">D44*F44</f>
        <v>240000</v>
      </c>
    </row>
    <row r="45" spans="1:11" ht="12.75" customHeight="1">
      <c r="A45" s="25"/>
      <c r="B45" s="16" t="s">
        <v>65</v>
      </c>
      <c r="C45" s="55" t="s">
        <v>59</v>
      </c>
      <c r="D45" s="56">
        <v>100</v>
      </c>
      <c r="E45" s="55" t="s">
        <v>60</v>
      </c>
      <c r="F45" s="57">
        <v>1300</v>
      </c>
      <c r="G45" s="57">
        <f t="shared" si="2"/>
        <v>130000</v>
      </c>
    </row>
    <row r="46" spans="1:11" ht="12.75" customHeight="1">
      <c r="A46" s="25"/>
      <c r="B46" s="58" t="s">
        <v>66</v>
      </c>
      <c r="C46" s="59"/>
      <c r="D46" s="17"/>
      <c r="E46" s="59"/>
      <c r="F46" s="57"/>
      <c r="G46" s="57"/>
    </row>
    <row r="47" spans="1:11" ht="12.75" customHeight="1">
      <c r="A47" s="25"/>
      <c r="B47" s="16" t="s">
        <v>67</v>
      </c>
      <c r="C47" s="55" t="s">
        <v>68</v>
      </c>
      <c r="D47" s="56">
        <v>2</v>
      </c>
      <c r="E47" s="55" t="s">
        <v>69</v>
      </c>
      <c r="F47" s="57">
        <v>32990</v>
      </c>
      <c r="G47" s="57">
        <f>D47*F47</f>
        <v>65980</v>
      </c>
    </row>
    <row r="48" spans="1:11" ht="12.75" customHeight="1">
      <c r="A48" s="25"/>
      <c r="B48" s="58" t="s">
        <v>70</v>
      </c>
      <c r="C48" s="59"/>
      <c r="D48" s="17"/>
      <c r="E48" s="59"/>
      <c r="F48" s="57"/>
      <c r="G48" s="57"/>
    </row>
    <row r="49" spans="1:7" ht="13.5" customHeight="1">
      <c r="A49" s="5"/>
      <c r="B49" s="60" t="s">
        <v>71</v>
      </c>
      <c r="C49" s="61"/>
      <c r="D49" s="61"/>
      <c r="E49" s="61"/>
      <c r="F49" s="62"/>
      <c r="G49" s="63">
        <f>SUM(G41:G48)</f>
        <v>624980</v>
      </c>
    </row>
    <row r="50" spans="1:7" ht="12" customHeight="1">
      <c r="A50" s="2"/>
      <c r="B50" s="45"/>
      <c r="C50" s="46"/>
      <c r="D50" s="46"/>
      <c r="E50" s="64"/>
      <c r="F50" s="47"/>
      <c r="G50" s="47"/>
    </row>
    <row r="51" spans="1:7" ht="12" customHeight="1">
      <c r="A51" s="5"/>
      <c r="B51" s="34" t="s">
        <v>72</v>
      </c>
      <c r="C51" s="35"/>
      <c r="D51" s="36"/>
      <c r="E51" s="36"/>
      <c r="F51" s="37"/>
      <c r="G51" s="37"/>
    </row>
    <row r="52" spans="1:7" ht="24" customHeight="1">
      <c r="A52" s="5"/>
      <c r="B52" s="48" t="s">
        <v>73</v>
      </c>
      <c r="C52" s="49" t="s">
        <v>55</v>
      </c>
      <c r="D52" s="49" t="s">
        <v>56</v>
      </c>
      <c r="E52" s="48" t="s">
        <v>30</v>
      </c>
      <c r="F52" s="49" t="s">
        <v>31</v>
      </c>
      <c r="G52" s="48" t="s">
        <v>32</v>
      </c>
    </row>
    <row r="53" spans="1:7" ht="12.75" customHeight="1">
      <c r="A53" s="25"/>
      <c r="B53" s="115" t="s">
        <v>74</v>
      </c>
      <c r="C53" s="114" t="s">
        <v>75</v>
      </c>
      <c r="D53" s="156">
        <f>G9</f>
        <v>600</v>
      </c>
      <c r="E53" s="116" t="s">
        <v>76</v>
      </c>
      <c r="F53" s="113">
        <v>800</v>
      </c>
      <c r="G53" s="112">
        <f>D53*F53</f>
        <v>480000</v>
      </c>
    </row>
    <row r="54" spans="1:7" ht="19.5" customHeight="1">
      <c r="A54" s="25"/>
      <c r="B54" s="66" t="s">
        <v>77</v>
      </c>
      <c r="C54" s="59"/>
      <c r="D54" s="57"/>
      <c r="E54" s="67"/>
      <c r="F54" s="65"/>
      <c r="G54" s="57"/>
    </row>
    <row r="55" spans="1:7" ht="13.5" customHeight="1">
      <c r="A55" s="5"/>
      <c r="B55" s="68" t="s">
        <v>78</v>
      </c>
      <c r="C55" s="69"/>
      <c r="D55" s="69"/>
      <c r="E55" s="69"/>
      <c r="F55" s="70"/>
      <c r="G55" s="71">
        <f>SUM(G53)</f>
        <v>480000</v>
      </c>
    </row>
    <row r="56" spans="1:7" ht="12" customHeight="1">
      <c r="A56" s="2"/>
      <c r="B56" s="81"/>
      <c r="C56" s="81"/>
      <c r="D56" s="81"/>
      <c r="E56" s="81"/>
      <c r="F56" s="82"/>
      <c r="G56" s="82"/>
    </row>
    <row r="57" spans="1:7" ht="12" customHeight="1">
      <c r="A57" s="78"/>
      <c r="B57" s="83" t="s">
        <v>79</v>
      </c>
      <c r="C57" s="84"/>
      <c r="D57" s="84"/>
      <c r="E57" s="84"/>
      <c r="F57" s="84"/>
      <c r="G57" s="85">
        <f>G24+G37+G49+G55</f>
        <v>1509480</v>
      </c>
    </row>
    <row r="58" spans="1:7" ht="12" customHeight="1">
      <c r="A58" s="78"/>
      <c r="B58" s="86" t="s">
        <v>80</v>
      </c>
      <c r="C58" s="73"/>
      <c r="D58" s="73"/>
      <c r="E58" s="73"/>
      <c r="F58" s="73"/>
      <c r="G58" s="87">
        <f>G57*0.05</f>
        <v>75474</v>
      </c>
    </row>
    <row r="59" spans="1:7" ht="12" customHeight="1">
      <c r="A59" s="78"/>
      <c r="B59" s="88" t="s">
        <v>81</v>
      </c>
      <c r="C59" s="72"/>
      <c r="D59" s="72"/>
      <c r="E59" s="72"/>
      <c r="F59" s="72"/>
      <c r="G59" s="89">
        <f>G58+G57</f>
        <v>1584954</v>
      </c>
    </row>
    <row r="60" spans="1:7" ht="12" customHeight="1">
      <c r="A60" s="78"/>
      <c r="B60" s="86" t="s">
        <v>82</v>
      </c>
      <c r="C60" s="73"/>
      <c r="D60" s="73"/>
      <c r="E60" s="73"/>
      <c r="F60" s="73"/>
      <c r="G60" s="87">
        <f>G12</f>
        <v>2400000</v>
      </c>
    </row>
    <row r="61" spans="1:7" ht="12" customHeight="1">
      <c r="A61" s="78"/>
      <c r="B61" s="90" t="s">
        <v>83</v>
      </c>
      <c r="C61" s="91"/>
      <c r="D61" s="91"/>
      <c r="E61" s="91"/>
      <c r="F61" s="91"/>
      <c r="G61" s="92">
        <f>G60-G59</f>
        <v>815046</v>
      </c>
    </row>
    <row r="62" spans="1:7" ht="12" customHeight="1">
      <c r="A62" s="78"/>
      <c r="B62" s="79" t="s">
        <v>84</v>
      </c>
      <c r="C62" s="80"/>
      <c r="D62" s="80"/>
      <c r="E62" s="80"/>
      <c r="F62" s="80"/>
      <c r="G62" s="75"/>
    </row>
    <row r="63" spans="1:7" ht="12.75" customHeight="1" thickBot="1">
      <c r="A63" s="78"/>
      <c r="B63" s="93"/>
      <c r="C63" s="80"/>
      <c r="D63" s="80"/>
      <c r="E63" s="80"/>
      <c r="F63" s="80"/>
      <c r="G63" s="75"/>
    </row>
    <row r="64" spans="1:7" ht="12" customHeight="1">
      <c r="A64" s="78"/>
      <c r="B64" s="95" t="s">
        <v>85</v>
      </c>
      <c r="C64" s="96"/>
      <c r="D64" s="96"/>
      <c r="E64" s="96"/>
      <c r="F64" s="97"/>
      <c r="G64" s="75"/>
    </row>
    <row r="65" spans="1:7" ht="12" customHeight="1">
      <c r="A65" s="78"/>
      <c r="B65" s="98" t="s">
        <v>86</v>
      </c>
      <c r="C65" s="77"/>
      <c r="D65" s="77"/>
      <c r="E65" s="77"/>
      <c r="F65" s="99"/>
      <c r="G65" s="75"/>
    </row>
    <row r="66" spans="1:7" ht="12" customHeight="1">
      <c r="A66" s="78"/>
      <c r="B66" s="98" t="s">
        <v>87</v>
      </c>
      <c r="C66" s="77"/>
      <c r="D66" s="77"/>
      <c r="E66" s="77"/>
      <c r="F66" s="99"/>
      <c r="G66" s="75"/>
    </row>
    <row r="67" spans="1:7" ht="12" customHeight="1">
      <c r="A67" s="78"/>
      <c r="B67" s="98" t="s">
        <v>88</v>
      </c>
      <c r="C67" s="77"/>
      <c r="D67" s="77"/>
      <c r="E67" s="77"/>
      <c r="F67" s="99"/>
      <c r="G67" s="75"/>
    </row>
    <row r="68" spans="1:7" ht="12" customHeight="1">
      <c r="A68" s="78"/>
      <c r="B68" s="98" t="s">
        <v>89</v>
      </c>
      <c r="C68" s="77"/>
      <c r="D68" s="77"/>
      <c r="E68" s="77"/>
      <c r="F68" s="99"/>
      <c r="G68" s="75"/>
    </row>
    <row r="69" spans="1:7" ht="12" customHeight="1">
      <c r="A69" s="78"/>
      <c r="B69" s="98" t="s">
        <v>90</v>
      </c>
      <c r="C69" s="77"/>
      <c r="D69" s="77"/>
      <c r="E69" s="77"/>
      <c r="F69" s="99"/>
      <c r="G69" s="75"/>
    </row>
    <row r="70" spans="1:7" ht="12.75" customHeight="1" thickBot="1">
      <c r="A70" s="78"/>
      <c r="B70" s="100" t="s">
        <v>91</v>
      </c>
      <c r="C70" s="101"/>
      <c r="D70" s="101"/>
      <c r="E70" s="101"/>
      <c r="F70" s="102"/>
      <c r="G70" s="75"/>
    </row>
    <row r="71" spans="1:7" ht="12.75" customHeight="1">
      <c r="A71" s="78"/>
      <c r="B71" s="94"/>
      <c r="C71" s="77"/>
      <c r="D71" s="77"/>
      <c r="E71" s="77"/>
      <c r="F71" s="77"/>
      <c r="G71" s="75"/>
    </row>
    <row r="72" spans="1:7" ht="15" customHeight="1" thickBot="1">
      <c r="A72" s="78"/>
      <c r="B72" s="161" t="s">
        <v>92</v>
      </c>
      <c r="C72" s="162"/>
      <c r="D72" s="124"/>
      <c r="E72" s="125"/>
      <c r="F72" s="125"/>
      <c r="G72" s="75"/>
    </row>
    <row r="73" spans="1:7" ht="12" customHeight="1">
      <c r="A73" s="78"/>
      <c r="B73" s="126" t="s">
        <v>73</v>
      </c>
      <c r="C73" s="127" t="s">
        <v>93</v>
      </c>
      <c r="D73" s="128" t="s">
        <v>94</v>
      </c>
      <c r="E73" s="125"/>
      <c r="F73" s="125"/>
      <c r="G73" s="75"/>
    </row>
    <row r="74" spans="1:7" ht="12" customHeight="1">
      <c r="A74" s="78"/>
      <c r="B74" s="129" t="s">
        <v>95</v>
      </c>
      <c r="C74" s="130">
        <f>G24</f>
        <v>252000</v>
      </c>
      <c r="D74" s="131">
        <f>(C74/C80)</f>
        <v>0.15899515064790523</v>
      </c>
      <c r="E74" s="125"/>
      <c r="F74" s="125"/>
      <c r="G74" s="75"/>
    </row>
    <row r="75" spans="1:7" ht="12" customHeight="1">
      <c r="A75" s="78"/>
      <c r="B75" s="129" t="s">
        <v>96</v>
      </c>
      <c r="C75" s="132">
        <f>G29</f>
        <v>0</v>
      </c>
      <c r="D75" s="131">
        <v>0</v>
      </c>
      <c r="E75" s="125"/>
      <c r="F75" s="125"/>
      <c r="G75" s="75"/>
    </row>
    <row r="76" spans="1:7" ht="12" customHeight="1">
      <c r="A76" s="78"/>
      <c r="B76" s="129" t="s">
        <v>97</v>
      </c>
      <c r="C76" s="130">
        <f>G37</f>
        <v>152500</v>
      </c>
      <c r="D76" s="131">
        <f>(C76/C80)</f>
        <v>9.6217303467482335E-2</v>
      </c>
      <c r="E76" s="125"/>
      <c r="F76" s="125"/>
      <c r="G76" s="75"/>
    </row>
    <row r="77" spans="1:7" ht="12" customHeight="1">
      <c r="A77" s="78"/>
      <c r="B77" s="129" t="s">
        <v>54</v>
      </c>
      <c r="C77" s="130">
        <f>G49</f>
        <v>624980</v>
      </c>
      <c r="D77" s="131">
        <f>(C77/C80)</f>
        <v>0.39432059226955485</v>
      </c>
      <c r="E77" s="125"/>
      <c r="F77" s="125"/>
      <c r="G77" s="75"/>
    </row>
    <row r="78" spans="1:7" ht="12" customHeight="1">
      <c r="A78" s="78"/>
      <c r="B78" s="129" t="s">
        <v>98</v>
      </c>
      <c r="C78" s="133">
        <f>G55</f>
        <v>480000</v>
      </c>
      <c r="D78" s="131">
        <f>(C78/C80)</f>
        <v>0.30284790599600997</v>
      </c>
      <c r="E78" s="134"/>
      <c r="F78" s="134"/>
      <c r="G78" s="75"/>
    </row>
    <row r="79" spans="1:7" ht="12" customHeight="1">
      <c r="A79" s="78"/>
      <c r="B79" s="129" t="s">
        <v>99</v>
      </c>
      <c r="C79" s="133">
        <f>G58</f>
        <v>75474</v>
      </c>
      <c r="D79" s="131">
        <f>(C79/C80)</f>
        <v>4.7619047619047616E-2</v>
      </c>
      <c r="E79" s="134"/>
      <c r="F79" s="134"/>
      <c r="G79" s="75"/>
    </row>
    <row r="80" spans="1:7" ht="12.75" customHeight="1" thickBot="1">
      <c r="A80" s="78"/>
      <c r="B80" s="135" t="s">
        <v>100</v>
      </c>
      <c r="C80" s="136">
        <f>SUM(C74:C79)</f>
        <v>1584954</v>
      </c>
      <c r="D80" s="137">
        <f>SUM(D74:D79)</f>
        <v>1</v>
      </c>
      <c r="E80" s="134"/>
      <c r="F80" s="134"/>
      <c r="G80" s="75"/>
    </row>
    <row r="81" spans="1:7" ht="12" customHeight="1">
      <c r="A81" s="78"/>
      <c r="B81" s="138"/>
      <c r="C81" s="139"/>
      <c r="D81" s="139"/>
      <c r="E81" s="139"/>
      <c r="F81" s="139"/>
      <c r="G81" s="75"/>
    </row>
    <row r="82" spans="1:7" ht="12.75" customHeight="1">
      <c r="A82" s="78"/>
      <c r="B82" s="140"/>
      <c r="C82" s="139"/>
      <c r="D82" s="139"/>
      <c r="E82" s="139"/>
      <c r="F82" s="139"/>
      <c r="G82" s="75"/>
    </row>
    <row r="83" spans="1:7" ht="12" customHeight="1" thickBot="1">
      <c r="A83" s="74"/>
      <c r="B83" s="141"/>
      <c r="C83" s="142" t="s">
        <v>101</v>
      </c>
      <c r="D83" s="143"/>
      <c r="E83" s="144"/>
      <c r="F83" s="145"/>
      <c r="G83" s="75"/>
    </row>
    <row r="84" spans="1:7" ht="12" customHeight="1">
      <c r="A84" s="78"/>
      <c r="B84" s="146" t="s">
        <v>102</v>
      </c>
      <c r="C84" s="147">
        <v>400</v>
      </c>
      <c r="D84" s="147">
        <v>420</v>
      </c>
      <c r="E84" s="148">
        <v>430</v>
      </c>
      <c r="F84" s="149"/>
      <c r="G84" s="76"/>
    </row>
    <row r="85" spans="1:7" ht="12.75" customHeight="1" thickBot="1">
      <c r="A85" s="78"/>
      <c r="B85" s="135" t="s">
        <v>103</v>
      </c>
      <c r="C85" s="136">
        <f>(G59/C84)</f>
        <v>3962.3850000000002</v>
      </c>
      <c r="D85" s="136">
        <f>(G59/D84)</f>
        <v>3773.7</v>
      </c>
      <c r="E85" s="150">
        <f>(G59/E84)</f>
        <v>3685.9395348837211</v>
      </c>
      <c r="F85" s="149"/>
      <c r="G85" s="76"/>
    </row>
    <row r="86" spans="1:7" ht="15.4" customHeight="1">
      <c r="A86" s="78"/>
      <c r="B86" s="151" t="s">
        <v>104</v>
      </c>
      <c r="C86" s="152"/>
      <c r="D86" s="152"/>
      <c r="E86" s="152"/>
      <c r="F86" s="152"/>
      <c r="G86" s="77"/>
    </row>
    <row r="87" spans="1:7" ht="11.25" customHeight="1">
      <c r="B87" s="153"/>
      <c r="C87" s="153"/>
      <c r="D87" s="153"/>
      <c r="E87" s="153"/>
      <c r="F87" s="153"/>
    </row>
  </sheetData>
  <mergeCells count="8">
    <mergeCell ref="E9:F9"/>
    <mergeCell ref="E10:F10"/>
    <mergeCell ref="E11:F11"/>
    <mergeCell ref="B72:C72"/>
    <mergeCell ref="B17:G17"/>
    <mergeCell ref="E15:F15"/>
    <mergeCell ref="E14:F14"/>
    <mergeCell ref="E13:F1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2022-06-29T18:41:14Z</dcterms:modified>
  <cp:category/>
  <cp:contentStatus/>
</cp:coreProperties>
</file>