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TRIGO PRIMAVERA" sheetId="1" r:id="rId1"/>
  </sheets>
  <definedNames>
    <definedName name="_xlnm.Print_Area" localSheetId="0">'TRIGO PRIMAVERA'!$A$1:$G$94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7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28" i="1"/>
  <c r="G43" i="1"/>
  <c r="C84" i="1"/>
  <c r="G12" i="1"/>
  <c r="G57" i="1"/>
  <c r="G52" i="1"/>
  <c r="G62" i="1"/>
  <c r="G63" i="1"/>
  <c r="G55" i="1"/>
  <c r="G54" i="1"/>
  <c r="G51" i="1"/>
  <c r="G50" i="1"/>
  <c r="G48" i="1"/>
  <c r="G68" i="1"/>
  <c r="G58" i="1"/>
  <c r="G65" i="1"/>
  <c r="G66" i="1"/>
  <c r="G67" i="1"/>
  <c r="C85" i="1"/>
  <c r="C88" i="1"/>
  <c r="D84" i="1"/>
  <c r="D82" i="1"/>
  <c r="D86" i="1"/>
  <c r="D85" i="1"/>
  <c r="D87" i="1"/>
  <c r="D93" i="1"/>
  <c r="G69" i="1"/>
  <c r="C93" i="1"/>
  <c r="E93" i="1"/>
  <c r="D88" i="1"/>
</calcChain>
</file>

<file path=xl/sharedStrings.xml><?xml version="1.0" encoding="utf-8"?>
<sst xmlns="http://schemas.openxmlformats.org/spreadsheetml/2006/main" count="160" uniqueCount="112">
  <si>
    <t>RUBRO O CULTIVO</t>
  </si>
  <si>
    <t>TRIGO ALTERNATIVO, PRIMAVERA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</si>
  <si>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</si>
  <si>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</si>
  <si>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</si>
  <si>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</si>
  <si>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</si>
  <si>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</si>
  <si>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</si>
  <si>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</si>
  <si>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</si>
  <si>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</si>
  <si>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</si>
  <si>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</si>
  <si>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</si>
  <si>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</si>
  <si>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</si>
  <si>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</si>
  <si>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</si>
  <si>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</si>
  <si>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</si>
  <si>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</si>
  <si>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</si>
  <si>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</si>
  <si>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</si>
  <si>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</si>
  <si>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</si>
  <si>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</si>
  <si>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</si>
  <si>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</si>
  <si>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Abril-Mayo</t>
  </si>
  <si>
    <t>Mayo-Septiembre</t>
  </si>
  <si>
    <t>Agosto-Octubre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</si>
  <si>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</si>
  <si>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</si>
  <si>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</si>
  <si>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</si>
  <si>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</si>
  <si>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</si>
  <si>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</si>
  <si>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</si>
  <si>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</si>
  <si>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NPK (mezcla 11-30-11)</t>
  </si>
  <si>
    <t>Kg.</t>
  </si>
  <si>
    <t>Supernitro</t>
  </si>
  <si>
    <t>Muriato de K</t>
  </si>
  <si>
    <t>HERBICIDAS</t>
  </si>
  <si>
    <t>MCPA</t>
  </si>
  <si>
    <t>FUNGICIDA</t>
  </si>
  <si>
    <t>Octubre-Noviembre</t>
  </si>
  <si>
    <t>Subtotal Insumos</t>
  </si>
  <si>
    <t>OTROS</t>
  </si>
  <si>
    <t>Item</t>
  </si>
  <si>
    <t>Materiales Cosecha</t>
  </si>
  <si>
    <t>QQ.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</si>
  <si>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</si>
  <si>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</si>
  <si>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</si>
  <si>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</si>
  <si>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</si>
  <si>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</si>
  <si>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</si>
  <si>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</si>
  <si>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</si>
  <si>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</si>
  <si>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</si>
  <si>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</si>
  <si>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</si>
  <si>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</si>
  <si>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</si>
  <si>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</si>
  <si>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</si>
  <si>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</si>
  <si>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</si>
  <si>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</si>
  <si>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</si>
  <si>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</si>
  <si>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</si>
  <si>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</si>
  <si>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 xml:space="preserve">Lt </t>
  </si>
  <si>
    <t>TEMUCO</t>
  </si>
  <si>
    <t>FREIRE-TEMUCO</t>
  </si>
  <si>
    <t>CRACK, FRITZ</t>
  </si>
  <si>
    <t>MEDIO</t>
  </si>
  <si>
    <t>FEBRERO 2022</t>
  </si>
  <si>
    <t>MOLINOS</t>
  </si>
  <si>
    <t>SEQUIA</t>
  </si>
  <si>
    <t>MARZO 2023</t>
  </si>
  <si>
    <t>$/há</t>
  </si>
  <si>
    <t>COSTO TOTAL/há</t>
  </si>
  <si>
    <t>Araduras (disco y cincel)</t>
  </si>
  <si>
    <t>JH</t>
  </si>
  <si>
    <t>Rastraje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</si>
  <si>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</si>
  <si>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</si>
  <si>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</si>
  <si>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</si>
  <si>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</si>
  <si>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</si>
  <si>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</si>
  <si>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</si>
  <si>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</si>
  <si>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</si>
  <si>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</si>
  <si>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</si>
  <si>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</si>
  <si>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</si>
  <si>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</si>
  <si>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Aliado</t>
  </si>
  <si>
    <t>Cripton Xpro</t>
  </si>
  <si>
    <t xml:space="preserve">Kg 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</si>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</sst>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10" fillId="6" borderId="11" xfId="0" applyFont="1" applyFill="1" applyBorder="1" applyAlignment="1"/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2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/>
    <xf numFmtId="0" fontId="0" fillId="2" borderId="12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49" fontId="8" fillId="2" borderId="20" xfId="0" applyNumberFormat="1" applyFont="1" applyFill="1" applyBorder="1" applyAlignment="1">
      <alignment vertical="center"/>
    </xf>
    <xf numFmtId="9" fontId="10" fillId="2" borderId="21" xfId="0" applyNumberFormat="1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165" fontId="8" fillId="7" borderId="23" xfId="0" applyNumberFormat="1" applyFont="1" applyFill="1" applyBorder="1" applyAlignment="1">
      <alignment vertical="center"/>
    </xf>
    <xf numFmtId="9" fontId="8" fillId="7" borderId="24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8" fillId="2" borderId="25" xfId="0" applyNumberFormat="1" applyFont="1" applyFill="1" applyBorder="1" applyAlignment="1">
      <alignment vertical="center"/>
    </xf>
    <xf numFmtId="0" fontId="10" fillId="2" borderId="26" xfId="0" applyFont="1" applyFill="1" applyBorder="1" applyAlignment="1"/>
    <xf numFmtId="0" fontId="10" fillId="2" borderId="27" xfId="0" applyFont="1" applyFill="1" applyBorder="1" applyAlignment="1"/>
    <xf numFmtId="49" fontId="10" fillId="2" borderId="28" xfId="0" applyNumberFormat="1" applyFont="1" applyFill="1" applyBorder="1" applyAlignment="1">
      <alignment vertical="center"/>
    </xf>
    <xf numFmtId="0" fontId="10" fillId="2" borderId="29" xfId="0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0" fontId="10" fillId="2" borderId="31" xfId="0" applyFont="1" applyFill="1" applyBorder="1" applyAlignment="1"/>
    <xf numFmtId="0" fontId="10" fillId="2" borderId="32" xfId="0" applyFont="1" applyFill="1" applyBorder="1" applyAlignment="1"/>
    <xf numFmtId="0" fontId="8" fillId="6" borderId="11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14" fillId="5" borderId="14" xfId="0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14" fillId="3" borderId="16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164" fontId="14" fillId="3" borderId="17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164" fontId="14" fillId="5" borderId="17" xfId="0" applyNumberFormat="1" applyFont="1" applyFill="1" applyBorder="1" applyAlignment="1">
      <alignment vertical="center"/>
    </xf>
    <xf numFmtId="49" fontId="14" fillId="5" borderId="18" xfId="0" applyNumberFormat="1" applyFont="1" applyFill="1" applyBorder="1" applyAlignment="1">
      <alignment vertical="center"/>
    </xf>
    <xf numFmtId="0" fontId="14" fillId="5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164" fontId="14" fillId="5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/>
    </xf>
    <xf numFmtId="0" fontId="2" fillId="2" borderId="40" xfId="0" applyFont="1" applyFill="1" applyBorder="1" applyAlignment="1">
      <alignment wrapText="1"/>
    </xf>
    <xf numFmtId="14" fontId="2" fillId="2" borderId="40" xfId="0" applyNumberFormat="1" applyFont="1" applyFill="1" applyBorder="1" applyAlignment="1"/>
    <xf numFmtId="49" fontId="2" fillId="2" borderId="36" xfId="0" applyNumberFormat="1" applyFont="1" applyFill="1" applyBorder="1" applyAlignment="1">
      <alignment vertical="center" wrapText="1"/>
    </xf>
    <xf numFmtId="49" fontId="2" fillId="2" borderId="36" xfId="0" applyNumberFormat="1" applyFont="1" applyFill="1" applyBorder="1" applyAlignment="1">
      <alignment horizontal="left" wrapText="1"/>
    </xf>
    <xf numFmtId="0" fontId="2" fillId="2" borderId="3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2" borderId="5" xfId="0" applyNumberFormat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/>
    </xf>
    <xf numFmtId="14" fontId="2" fillId="2" borderId="41" xfId="0" applyNumberFormat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41" xfId="0" applyNumberFormat="1" applyFont="1" applyFill="1" applyBorder="1" applyAlignment="1">
      <alignment horizontal="left" vertical="center"/>
    </xf>
    <xf numFmtId="49" fontId="2" fillId="2" borderId="4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right" vertical="center" wrapText="1"/>
    </xf>
    <xf numFmtId="0" fontId="2" fillId="2" borderId="43" xfId="0" applyFont="1" applyFill="1" applyBorder="1" applyAlignment="1"/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/>
    <xf numFmtId="3" fontId="2" fillId="2" borderId="45" xfId="0" applyNumberFormat="1" applyFont="1" applyFill="1" applyBorder="1" applyAlignment="1"/>
    <xf numFmtId="49" fontId="14" fillId="3" borderId="36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/>
    <xf numFmtId="49" fontId="14" fillId="5" borderId="36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horizontal="center" vertical="center" wrapText="1"/>
    </xf>
    <xf numFmtId="49" fontId="14" fillId="5" borderId="50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wrapText="1"/>
    </xf>
    <xf numFmtId="49" fontId="2" fillId="2" borderId="49" xfId="0" applyNumberFormat="1" applyFont="1" applyFill="1" applyBorder="1" applyAlignment="1">
      <alignment horizontal="center" wrapText="1"/>
    </xf>
    <xf numFmtId="0" fontId="2" fillId="2" borderId="49" xfId="0" applyNumberFormat="1" applyFont="1" applyFill="1" applyBorder="1" applyAlignment="1">
      <alignment wrapText="1"/>
    </xf>
    <xf numFmtId="49" fontId="2" fillId="2" borderId="49" xfId="0" applyNumberFormat="1" applyFont="1" applyFill="1" applyBorder="1" applyAlignment="1">
      <alignment horizontal="right" wrapText="1"/>
    </xf>
    <xf numFmtId="3" fontId="2" fillId="2" borderId="49" xfId="0" applyNumberFormat="1" applyFont="1" applyFill="1" applyBorder="1" applyAlignment="1">
      <alignment horizontal="right" wrapText="1"/>
    </xf>
    <xf numFmtId="49" fontId="2" fillId="2" borderId="39" xfId="0" applyNumberFormat="1" applyFont="1" applyFill="1" applyBorder="1" applyAlignment="1">
      <alignment wrapText="1"/>
    </xf>
    <xf numFmtId="49" fontId="2" fillId="2" borderId="39" xfId="0" applyNumberFormat="1" applyFont="1" applyFill="1" applyBorder="1" applyAlignment="1">
      <alignment horizontal="center" wrapText="1"/>
    </xf>
    <xf numFmtId="0" fontId="2" fillId="2" borderId="39" xfId="0" applyNumberFormat="1" applyFont="1" applyFill="1" applyBorder="1" applyAlignment="1">
      <alignment wrapText="1"/>
    </xf>
    <xf numFmtId="49" fontId="2" fillId="2" borderId="39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3" fillId="3" borderId="36" xfId="0" applyNumberFormat="1" applyFont="1" applyFill="1" applyBorder="1" applyAlignment="1">
      <alignment vertical="center"/>
    </xf>
    <xf numFmtId="49" fontId="4" fillId="2" borderId="49" xfId="0" applyNumberFormat="1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right" vertical="center" wrapText="1"/>
    </xf>
    <xf numFmtId="3" fontId="15" fillId="2" borderId="39" xfId="0" applyNumberFormat="1" applyFont="1" applyFill="1" applyBorder="1" applyAlignment="1">
      <alignment horizontal="right" vertical="center" wrapText="1"/>
    </xf>
    <xf numFmtId="0" fontId="2" fillId="2" borderId="45" xfId="0" applyFont="1" applyFill="1" applyBorder="1" applyAlignment="1">
      <alignment horizontal="center"/>
    </xf>
    <xf numFmtId="0" fontId="8" fillId="7" borderId="34" xfId="0" applyNumberFormat="1" applyFont="1" applyFill="1" applyBorder="1" applyAlignment="1">
      <alignment horizontal="center" vertical="center"/>
    </xf>
    <xf numFmtId="0" fontId="8" fillId="7" borderId="35" xfId="0" applyNumberFormat="1" applyFont="1" applyFill="1" applyBorder="1" applyAlignment="1">
      <alignment horizontal="center" vertical="center"/>
    </xf>
    <xf numFmtId="165" fontId="8" fillId="7" borderId="23" xfId="0" applyNumberFormat="1" applyFont="1" applyFill="1" applyBorder="1" applyAlignment="1">
      <alignment horizontal="center" vertical="center"/>
    </xf>
    <xf numFmtId="165" fontId="8" fillId="7" borderId="24" xfId="0" applyNumberFormat="1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0" fontId="5" fillId="8" borderId="53" xfId="0" applyFont="1" applyFill="1" applyBorder="1" applyAlignment="1">
      <alignment vertical="center"/>
    </xf>
    <xf numFmtId="49" fontId="8" fillId="7" borderId="54" xfId="0" applyNumberFormat="1" applyFont="1" applyFill="1" applyBorder="1" applyAlignment="1">
      <alignment vertical="center"/>
    </xf>
    <xf numFmtId="49" fontId="8" fillId="7" borderId="49" xfId="0" applyNumberFormat="1" applyFont="1" applyFill="1" applyBorder="1" applyAlignment="1">
      <alignment vertical="center"/>
    </xf>
    <xf numFmtId="49" fontId="10" fillId="7" borderId="55" xfId="0" applyNumberFormat="1" applyFont="1" applyFill="1" applyBorder="1" applyAlignment="1"/>
    <xf numFmtId="0" fontId="10" fillId="8" borderId="53" xfId="0" applyFont="1" applyFill="1" applyBorder="1" applyAlignment="1"/>
    <xf numFmtId="3" fontId="2" fillId="2" borderId="43" xfId="0" applyNumberFormat="1" applyFont="1" applyFill="1" applyBorder="1" applyAlignment="1"/>
    <xf numFmtId="49" fontId="2" fillId="2" borderId="36" xfId="0" applyNumberFormat="1" applyFont="1" applyFill="1" applyBorder="1" applyAlignment="1">
      <alignment wrapText="1"/>
    </xf>
    <xf numFmtId="49" fontId="2" fillId="2" borderId="36" xfId="0" applyNumberFormat="1" applyFont="1" applyFill="1" applyBorder="1" applyAlignment="1">
      <alignment horizontal="center"/>
    </xf>
    <xf numFmtId="3" fontId="2" fillId="2" borderId="36" xfId="0" applyNumberFormat="1" applyFont="1" applyFill="1" applyBorder="1" applyAlignment="1"/>
    <xf numFmtId="49" fontId="2" fillId="2" borderId="36" xfId="0" applyNumberFormat="1" applyFont="1" applyFill="1" applyBorder="1" applyAlignment="1">
      <alignment horizontal="center" wrapText="1"/>
    </xf>
    <xf numFmtId="49" fontId="14" fillId="3" borderId="38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/>
    </xf>
    <xf numFmtId="1" fontId="2" fillId="2" borderId="39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right" vertical="center" wrapText="1"/>
    </xf>
    <xf numFmtId="49" fontId="13" fillId="8" borderId="51" xfId="0" applyNumberFormat="1" applyFont="1" applyFill="1" applyBorder="1" applyAlignment="1">
      <alignment vertical="center"/>
    </xf>
    <xf numFmtId="0" fontId="8" fillId="8" borderId="52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vertical="center"/>
    </xf>
    <xf numFmtId="49" fontId="2" fillId="2" borderId="41" xfId="0" applyNumberFormat="1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1078707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69" zoomScaleNormal="100" zoomScaleSheetLayoutView="100" workbookViewId="0">
      <selection activeCell="F91" sqref="F91"/>
    </sheetView>
  </sheetViews>
  <sheetFormatPr baseColWidth="10" defaultColWidth="10.85546875" defaultRowHeight="11.25" customHeight="1" x14ac:dyDescent="0.25"/>
  <cols>
    <col min="1" max="1" width="2.85546875" style="1" customWidth="1"/>
    <col min="2" max="2" width="21.5703125" style="1" customWidth="1"/>
    <col min="3" max="3" width="22.28515625" style="1" customWidth="1"/>
    <col min="4" max="4" width="9.42578125" style="1" customWidth="1"/>
    <col min="5" max="5" width="14.42578125" style="1" customWidth="1"/>
    <col min="6" max="6" width="17.85546875" style="1" customWidth="1"/>
    <col min="7" max="7" width="16.8554687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48" customFormat="1" ht="22.5" customHeight="1" x14ac:dyDescent="0.25">
      <c r="A9" s="144"/>
      <c r="B9" s="143" t="s">
        <v>0</v>
      </c>
      <c r="C9" s="145" t="s">
        <v>1</v>
      </c>
      <c r="D9" s="146"/>
      <c r="E9" s="155" t="s">
        <v>2</v>
      </c>
      <c r="F9" s="156"/>
      <c r="G9" s="149">
        <v>70</v>
      </c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</row>
    <row r="10" spans="1:255" ht="12.75" customHeight="1" x14ac:dyDescent="0.25">
      <c r="A10" s="24"/>
      <c r="B10" s="72" t="s">
        <v>3</v>
      </c>
      <c r="C10" s="72" t="s">
        <v>82</v>
      </c>
      <c r="D10" s="73"/>
      <c r="E10" s="153" t="s">
        <v>4</v>
      </c>
      <c r="F10" s="154"/>
      <c r="G10" s="83" t="s">
        <v>87</v>
      </c>
    </row>
    <row r="11" spans="1:255" ht="12.75" customHeight="1" x14ac:dyDescent="0.25">
      <c r="A11" s="24"/>
      <c r="B11" s="72" t="s">
        <v>5</v>
      </c>
      <c r="C11" s="81" t="s">
        <v>83</v>
      </c>
      <c r="D11" s="73"/>
      <c r="E11" s="153" t="s">
        <v>6</v>
      </c>
      <c r="F11" s="154"/>
      <c r="G11" s="77">
        <v>40000</v>
      </c>
    </row>
    <row r="12" spans="1:255" ht="12.75" customHeight="1" x14ac:dyDescent="0.25">
      <c r="A12" s="24"/>
      <c r="B12" s="72" t="s">
        <v>7</v>
      </c>
      <c r="C12" s="82" t="s">
        <v>8</v>
      </c>
      <c r="D12" s="73"/>
      <c r="E12" s="68" t="s">
        <v>9</v>
      </c>
      <c r="F12" s="74"/>
      <c r="G12" s="5">
        <f>G9*G11</f>
        <v>2800000</v>
      </c>
    </row>
    <row r="13" spans="1:255" ht="12.75" customHeight="1" x14ac:dyDescent="0.25">
      <c r="A13" s="24"/>
      <c r="B13" s="72" t="s">
        <v>10</v>
      </c>
      <c r="C13" s="81" t="s">
        <v>80</v>
      </c>
      <c r="D13" s="73"/>
      <c r="E13" s="153" t="s">
        <v>11</v>
      </c>
      <c r="F13" s="154"/>
      <c r="G13" s="83" t="s">
        <v>85</v>
      </c>
    </row>
    <row r="14" spans="1:255" ht="12.75" customHeight="1" x14ac:dyDescent="0.25">
      <c r="A14" s="24"/>
      <c r="B14" s="72" t="s">
        <v>12</v>
      </c>
      <c r="C14" s="81" t="s">
        <v>81</v>
      </c>
      <c r="D14" s="73"/>
      <c r="E14" s="153" t="s">
        <v>13</v>
      </c>
      <c r="F14" s="154"/>
      <c r="G14" s="83" t="s">
        <v>84</v>
      </c>
    </row>
    <row r="15" spans="1:255" ht="12.75" customHeight="1" x14ac:dyDescent="0.25">
      <c r="A15" s="24"/>
      <c r="B15" s="71" t="s">
        <v>14</v>
      </c>
      <c r="C15" s="78">
        <v>44722</v>
      </c>
      <c r="D15" s="79"/>
      <c r="E15" s="157" t="s">
        <v>15</v>
      </c>
      <c r="F15" s="158"/>
      <c r="G15" s="80" t="s">
        <v>86</v>
      </c>
    </row>
    <row r="16" spans="1:255" ht="12" customHeight="1" x14ac:dyDescent="0.25">
      <c r="A16" s="2"/>
      <c r="B16" s="69"/>
      <c r="C16" s="70"/>
      <c r="D16" s="46"/>
      <c r="E16" s="47"/>
      <c r="F16" s="47"/>
      <c r="G16" s="48"/>
    </row>
    <row r="17" spans="1:255" ht="12" customHeight="1" x14ac:dyDescent="0.25">
      <c r="A17" s="6"/>
      <c r="B17" s="159" t="s">
        <v>16</v>
      </c>
      <c r="C17" s="160"/>
      <c r="D17" s="160"/>
      <c r="E17" s="160"/>
      <c r="F17" s="160"/>
      <c r="G17" s="160"/>
    </row>
    <row r="18" spans="1:255" ht="12" customHeight="1" x14ac:dyDescent="0.25">
      <c r="A18" s="2"/>
      <c r="B18" s="104"/>
      <c r="C18" s="49"/>
      <c r="D18" s="49"/>
      <c r="E18" s="49"/>
      <c r="F18" s="50"/>
      <c r="G18" s="50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24"/>
      <c r="B19" s="105" t="s">
        <v>17</v>
      </c>
      <c r="C19" s="106"/>
      <c r="D19" s="51"/>
      <c r="E19" s="51"/>
      <c r="F19" s="51"/>
      <c r="G19" s="51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24" customHeight="1" x14ac:dyDescent="0.25">
      <c r="A20" s="6"/>
      <c r="B20" s="107" t="s">
        <v>18</v>
      </c>
      <c r="C20" s="52" t="s">
        <v>19</v>
      </c>
      <c r="D20" s="52" t="s">
        <v>20</v>
      </c>
      <c r="E20" s="52" t="s">
        <v>21</v>
      </c>
      <c r="F20" s="52" t="s">
        <v>22</v>
      </c>
      <c r="G20" s="52" t="s">
        <v>23</v>
      </c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2.75" customHeight="1" x14ac:dyDescent="0.25">
      <c r="A21" s="6"/>
      <c r="B21" s="65" t="s">
        <v>90</v>
      </c>
      <c r="C21" s="7" t="s">
        <v>91</v>
      </c>
      <c r="D21" s="8">
        <v>0.2</v>
      </c>
      <c r="E21" s="91" t="s">
        <v>29</v>
      </c>
      <c r="F21" s="5">
        <v>19000</v>
      </c>
      <c r="G21" s="5">
        <f>(D21*F21)</f>
        <v>3800</v>
      </c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2.75" customHeight="1" x14ac:dyDescent="0.25">
      <c r="A22" s="6"/>
      <c r="B22" s="65" t="s">
        <v>92</v>
      </c>
      <c r="C22" s="7" t="s">
        <v>91</v>
      </c>
      <c r="D22" s="8">
        <v>0.1</v>
      </c>
      <c r="E22" s="91" t="s">
        <v>30</v>
      </c>
      <c r="F22" s="5">
        <v>19000</v>
      </c>
      <c r="G22" s="5">
        <f t="shared" ref="G22:G27" si="0">(D22*F22)</f>
        <v>1900</v>
      </c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2.75" customHeight="1" x14ac:dyDescent="0.25">
      <c r="A23" s="6"/>
      <c r="B23" s="65" t="s">
        <v>93</v>
      </c>
      <c r="C23" s="7" t="s">
        <v>91</v>
      </c>
      <c r="D23" s="8">
        <v>0.2</v>
      </c>
      <c r="E23" s="91" t="s">
        <v>30</v>
      </c>
      <c r="F23" s="5">
        <v>19000</v>
      </c>
      <c r="G23" s="5">
        <f t="shared" si="0"/>
        <v>3800</v>
      </c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2.75" customHeight="1" x14ac:dyDescent="0.25">
      <c r="A24" s="6"/>
      <c r="B24" s="65" t="s">
        <v>94</v>
      </c>
      <c r="C24" s="7" t="s">
        <v>91</v>
      </c>
      <c r="D24" s="8">
        <v>0.2</v>
      </c>
      <c r="E24" s="91" t="s">
        <v>95</v>
      </c>
      <c r="F24" s="5">
        <v>19000</v>
      </c>
      <c r="G24" s="5">
        <f t="shared" si="0"/>
        <v>3800</v>
      </c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2.75" customHeight="1" x14ac:dyDescent="0.25">
      <c r="A25" s="6"/>
      <c r="B25" s="65" t="s">
        <v>96</v>
      </c>
      <c r="C25" s="7" t="s">
        <v>91</v>
      </c>
      <c r="D25" s="8">
        <v>0.25</v>
      </c>
      <c r="E25" s="91" t="s">
        <v>97</v>
      </c>
      <c r="F25" s="5">
        <v>19000</v>
      </c>
      <c r="G25" s="5">
        <f t="shared" si="0"/>
        <v>4750</v>
      </c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26.25" customHeight="1" x14ac:dyDescent="0.25">
      <c r="A26" s="6"/>
      <c r="B26" s="65" t="s">
        <v>98</v>
      </c>
      <c r="C26" s="88" t="s">
        <v>91</v>
      </c>
      <c r="D26" s="89">
        <v>0.2</v>
      </c>
      <c r="E26" s="80" t="s">
        <v>97</v>
      </c>
      <c r="F26" s="5">
        <v>19000</v>
      </c>
      <c r="G26" s="90">
        <f t="shared" si="0"/>
        <v>3800</v>
      </c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2.75" customHeight="1" x14ac:dyDescent="0.25">
      <c r="A27" s="6"/>
      <c r="B27" s="65" t="s">
        <v>99</v>
      </c>
      <c r="C27" s="7" t="s">
        <v>91</v>
      </c>
      <c r="D27" s="8">
        <v>0.5</v>
      </c>
      <c r="E27" s="91" t="s">
        <v>100</v>
      </c>
      <c r="F27" s="5">
        <v>19000</v>
      </c>
      <c r="G27" s="5">
        <f t="shared" si="0"/>
        <v>9500</v>
      </c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2.75" customHeight="1" x14ac:dyDescent="0.25">
      <c r="A28" s="6"/>
      <c r="B28" s="9" t="s">
        <v>24</v>
      </c>
      <c r="C28" s="10"/>
      <c r="D28" s="10"/>
      <c r="E28" s="10"/>
      <c r="F28" s="11"/>
      <c r="G28" s="12">
        <f>SUM(G21:G27)</f>
        <v>31350</v>
      </c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2" customHeight="1" x14ac:dyDescent="0.25">
      <c r="A29" s="2"/>
      <c r="B29" s="104"/>
      <c r="C29" s="50"/>
      <c r="D29" s="50"/>
      <c r="E29" s="50"/>
      <c r="F29" s="53"/>
      <c r="G29" s="53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2" customHeight="1" x14ac:dyDescent="0.25">
      <c r="A30" s="24"/>
      <c r="B30" s="105" t="s">
        <v>25</v>
      </c>
      <c r="C30" s="103"/>
      <c r="D30" s="92"/>
      <c r="E30" s="92"/>
      <c r="F30" s="93"/>
      <c r="G30" s="93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24" customHeight="1" x14ac:dyDescent="0.25">
      <c r="A31" s="24"/>
      <c r="B31" s="96" t="s">
        <v>18</v>
      </c>
      <c r="C31" s="97" t="s">
        <v>19</v>
      </c>
      <c r="D31" s="97" t="s">
        <v>20</v>
      </c>
      <c r="E31" s="96" t="s">
        <v>21</v>
      </c>
      <c r="F31" s="97" t="s">
        <v>22</v>
      </c>
      <c r="G31" s="96" t="s">
        <v>23</v>
      </c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2" customHeight="1" x14ac:dyDescent="0.25">
      <c r="A32" s="24"/>
      <c r="B32" s="98"/>
      <c r="C32" s="99"/>
      <c r="D32" s="99"/>
      <c r="E32" s="99"/>
      <c r="F32" s="98"/>
      <c r="G32" s="98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2" customHeight="1" x14ac:dyDescent="0.25">
      <c r="A33" s="24"/>
      <c r="B33" s="100" t="s">
        <v>26</v>
      </c>
      <c r="C33" s="101"/>
      <c r="D33" s="101"/>
      <c r="E33" s="101"/>
      <c r="F33" s="102"/>
      <c r="G33" s="102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12" customHeight="1" x14ac:dyDescent="0.25">
      <c r="A34" s="2"/>
      <c r="B34" s="87"/>
      <c r="C34" s="94"/>
      <c r="D34" s="94"/>
      <c r="E34" s="94"/>
      <c r="F34" s="95"/>
      <c r="G34" s="95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12" customHeight="1" x14ac:dyDescent="0.25">
      <c r="A35" s="24"/>
      <c r="B35" s="108" t="s">
        <v>27</v>
      </c>
      <c r="C35" s="103"/>
      <c r="D35" s="92"/>
      <c r="E35" s="92"/>
      <c r="F35" s="93"/>
      <c r="G35" s="93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ht="24" customHeight="1" x14ac:dyDescent="0.25">
      <c r="A36" s="24"/>
      <c r="B36" s="96" t="s">
        <v>18</v>
      </c>
      <c r="C36" s="96" t="s">
        <v>19</v>
      </c>
      <c r="D36" s="96" t="s">
        <v>20</v>
      </c>
      <c r="E36" s="96" t="s">
        <v>21</v>
      </c>
      <c r="F36" s="97" t="s">
        <v>22</v>
      </c>
      <c r="G36" s="96" t="s">
        <v>23</v>
      </c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ht="12.75" customHeight="1" x14ac:dyDescent="0.25">
      <c r="A37" s="6"/>
      <c r="B37" s="109" t="s">
        <v>90</v>
      </c>
      <c r="C37" s="110" t="s">
        <v>28</v>
      </c>
      <c r="D37" s="111">
        <v>0.375</v>
      </c>
      <c r="E37" s="112" t="s">
        <v>30</v>
      </c>
      <c r="F37" s="113">
        <v>284447</v>
      </c>
      <c r="G37" s="113">
        <f t="shared" ref="G37:G42" si="1">(D37*F37)</f>
        <v>106667.625</v>
      </c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 ht="12.75" customHeight="1" x14ac:dyDescent="0.25">
      <c r="A38" s="6"/>
      <c r="B38" s="65" t="s">
        <v>101</v>
      </c>
      <c r="C38" s="7" t="s">
        <v>28</v>
      </c>
      <c r="D38" s="8">
        <v>0.25</v>
      </c>
      <c r="E38" s="91" t="s">
        <v>30</v>
      </c>
      <c r="F38" s="5">
        <v>232730</v>
      </c>
      <c r="G38" s="5">
        <f t="shared" si="1"/>
        <v>58182.5</v>
      </c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 ht="12.75" customHeight="1" x14ac:dyDescent="0.25">
      <c r="A39" s="6"/>
      <c r="B39" s="65" t="s">
        <v>102</v>
      </c>
      <c r="C39" s="7" t="s">
        <v>28</v>
      </c>
      <c r="D39" s="8">
        <v>0.25</v>
      </c>
      <c r="E39" s="91" t="s">
        <v>103</v>
      </c>
      <c r="F39" s="5">
        <v>279775</v>
      </c>
      <c r="G39" s="5">
        <f t="shared" si="1"/>
        <v>69943.75</v>
      </c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ht="12.75" customHeight="1" x14ac:dyDescent="0.25">
      <c r="A40" s="6"/>
      <c r="B40" s="65" t="s">
        <v>104</v>
      </c>
      <c r="C40" s="7" t="s">
        <v>28</v>
      </c>
      <c r="D40" s="8">
        <v>0.125</v>
      </c>
      <c r="E40" s="91" t="s">
        <v>105</v>
      </c>
      <c r="F40" s="5">
        <v>241476</v>
      </c>
      <c r="G40" s="5">
        <f t="shared" si="1"/>
        <v>30184.5</v>
      </c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 ht="12.75" customHeight="1" x14ac:dyDescent="0.25">
      <c r="A41" s="6"/>
      <c r="B41" s="65" t="s">
        <v>106</v>
      </c>
      <c r="C41" s="7" t="s">
        <v>28</v>
      </c>
      <c r="D41" s="8">
        <v>0.125</v>
      </c>
      <c r="E41" s="91" t="s">
        <v>49</v>
      </c>
      <c r="F41" s="5">
        <v>165083</v>
      </c>
      <c r="G41" s="5">
        <f t="shared" si="1"/>
        <v>20635.375</v>
      </c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 ht="12.75" customHeight="1" x14ac:dyDescent="0.25">
      <c r="A42" s="6"/>
      <c r="B42" s="114" t="s">
        <v>107</v>
      </c>
      <c r="C42" s="115" t="s">
        <v>28</v>
      </c>
      <c r="D42" s="116">
        <v>0.187</v>
      </c>
      <c r="E42" s="117" t="s">
        <v>100</v>
      </c>
      <c r="F42" s="118">
        <v>276855</v>
      </c>
      <c r="G42" s="118">
        <f t="shared" si="1"/>
        <v>51771.885000000002</v>
      </c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ht="12.75" customHeight="1" x14ac:dyDescent="0.25">
      <c r="A43" s="24"/>
      <c r="B43" s="100" t="s">
        <v>34</v>
      </c>
      <c r="C43" s="101"/>
      <c r="D43" s="101"/>
      <c r="E43" s="101"/>
      <c r="F43" s="102"/>
      <c r="G43" s="119">
        <f>SUM(G37:G42)</f>
        <v>337385.63500000001</v>
      </c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 ht="12" customHeight="1" x14ac:dyDescent="0.25">
      <c r="A44" s="2"/>
      <c r="B44" s="87"/>
      <c r="C44" s="94"/>
      <c r="D44" s="94"/>
      <c r="E44" s="94"/>
      <c r="F44" s="95"/>
      <c r="G44" s="95"/>
      <c r="IJ44"/>
      <c r="IK44"/>
      <c r="IL44"/>
      <c r="IM44"/>
      <c r="IN44"/>
      <c r="IO44"/>
      <c r="IP44"/>
      <c r="IQ44"/>
      <c r="IR44"/>
      <c r="IS44"/>
      <c r="IT44"/>
      <c r="IU44"/>
    </row>
    <row r="45" spans="1:255" ht="12" customHeight="1" x14ac:dyDescent="0.25">
      <c r="A45" s="24"/>
      <c r="B45" s="105" t="s">
        <v>35</v>
      </c>
      <c r="C45" s="103"/>
      <c r="D45" s="92"/>
      <c r="E45" s="92"/>
      <c r="F45" s="93"/>
      <c r="G45" s="93"/>
    </row>
    <row r="46" spans="1:255" ht="24" customHeight="1" x14ac:dyDescent="0.25">
      <c r="A46" s="24"/>
      <c r="B46" s="97" t="s">
        <v>36</v>
      </c>
      <c r="C46" s="97" t="s">
        <v>37</v>
      </c>
      <c r="D46" s="97" t="s">
        <v>38</v>
      </c>
      <c r="E46" s="97" t="s">
        <v>21</v>
      </c>
      <c r="F46" s="97" t="s">
        <v>22</v>
      </c>
      <c r="G46" s="97" t="s">
        <v>23</v>
      </c>
    </row>
    <row r="47" spans="1:255" ht="12.75" customHeight="1" x14ac:dyDescent="0.25">
      <c r="A47" s="6"/>
      <c r="B47" s="120" t="s">
        <v>39</v>
      </c>
      <c r="C47" s="121"/>
      <c r="D47" s="121"/>
      <c r="E47" s="121"/>
      <c r="F47" s="121"/>
      <c r="G47" s="121"/>
    </row>
    <row r="48" spans="1:255" ht="12.75" customHeight="1" x14ac:dyDescent="0.25">
      <c r="A48" s="6"/>
      <c r="B48" s="66" t="s">
        <v>40</v>
      </c>
      <c r="C48" s="13" t="s">
        <v>43</v>
      </c>
      <c r="D48" s="84">
        <v>280</v>
      </c>
      <c r="E48" s="83" t="s">
        <v>31</v>
      </c>
      <c r="F48" s="77">
        <v>600</v>
      </c>
      <c r="G48" s="77">
        <f>(D48*F48)</f>
        <v>168000</v>
      </c>
    </row>
    <row r="49" spans="1:7" ht="12.75" customHeight="1" x14ac:dyDescent="0.25">
      <c r="A49" s="6"/>
      <c r="B49" s="14" t="s">
        <v>41</v>
      </c>
      <c r="C49" s="15"/>
      <c r="D49" s="85"/>
      <c r="E49" s="85"/>
      <c r="F49" s="77"/>
      <c r="G49" s="77"/>
    </row>
    <row r="50" spans="1:7" ht="12.75" customHeight="1" x14ac:dyDescent="0.25">
      <c r="A50" s="6"/>
      <c r="B50" s="66" t="s">
        <v>42</v>
      </c>
      <c r="C50" s="13" t="s">
        <v>43</v>
      </c>
      <c r="D50" s="84">
        <v>300</v>
      </c>
      <c r="E50" s="83" t="s">
        <v>31</v>
      </c>
      <c r="F50" s="150">
        <v>1110</v>
      </c>
      <c r="G50" s="77">
        <f>(D50*F50)</f>
        <v>333000</v>
      </c>
    </row>
    <row r="51" spans="1:7" ht="12.75" customHeight="1" x14ac:dyDescent="0.25">
      <c r="A51" s="6"/>
      <c r="B51" s="66" t="s">
        <v>44</v>
      </c>
      <c r="C51" s="13" t="s">
        <v>43</v>
      </c>
      <c r="D51" s="84">
        <v>250</v>
      </c>
      <c r="E51" s="83" t="s">
        <v>32</v>
      </c>
      <c r="F51" s="150">
        <v>1000</v>
      </c>
      <c r="G51" s="77">
        <f>(D51*F51)</f>
        <v>250000</v>
      </c>
    </row>
    <row r="52" spans="1:7" ht="12.75" customHeight="1" x14ac:dyDescent="0.25">
      <c r="A52" s="6"/>
      <c r="B52" s="66" t="s">
        <v>45</v>
      </c>
      <c r="C52" s="13" t="s">
        <v>43</v>
      </c>
      <c r="D52" s="84">
        <v>100</v>
      </c>
      <c r="E52" s="83" t="s">
        <v>32</v>
      </c>
      <c r="F52" s="150">
        <v>1250</v>
      </c>
      <c r="G52" s="77">
        <f>D52*F52</f>
        <v>125000</v>
      </c>
    </row>
    <row r="53" spans="1:7" ht="12.75" customHeight="1" x14ac:dyDescent="0.25">
      <c r="A53" s="6"/>
      <c r="B53" s="14" t="s">
        <v>46</v>
      </c>
      <c r="C53" s="15"/>
      <c r="D53" s="85"/>
      <c r="E53" s="85"/>
      <c r="F53" s="77"/>
      <c r="G53" s="77"/>
    </row>
    <row r="54" spans="1:7" ht="12.75" customHeight="1" x14ac:dyDescent="0.25">
      <c r="A54" s="6"/>
      <c r="B54" s="66" t="s">
        <v>108</v>
      </c>
      <c r="C54" s="76" t="s">
        <v>110</v>
      </c>
      <c r="D54" s="86">
        <v>8.0000000000000002E-3</v>
      </c>
      <c r="E54" s="83" t="s">
        <v>32</v>
      </c>
      <c r="F54" s="150">
        <v>104000</v>
      </c>
      <c r="G54" s="77">
        <f>(D54*F54)</f>
        <v>832</v>
      </c>
    </row>
    <row r="55" spans="1:7" ht="12.75" customHeight="1" x14ac:dyDescent="0.25">
      <c r="A55" s="6"/>
      <c r="B55" s="66" t="s">
        <v>47</v>
      </c>
      <c r="C55" s="76" t="s">
        <v>79</v>
      </c>
      <c r="D55" s="86">
        <v>1</v>
      </c>
      <c r="E55" s="83" t="s">
        <v>32</v>
      </c>
      <c r="F55" s="150">
        <v>11850</v>
      </c>
      <c r="G55" s="77">
        <f>(D55*F55)</f>
        <v>11850</v>
      </c>
    </row>
    <row r="56" spans="1:7" ht="12.75" customHeight="1" x14ac:dyDescent="0.25">
      <c r="A56" s="6"/>
      <c r="B56" s="14" t="s">
        <v>48</v>
      </c>
      <c r="C56" s="15"/>
      <c r="D56" s="85"/>
      <c r="E56" s="85"/>
      <c r="F56" s="77"/>
      <c r="G56" s="77"/>
    </row>
    <row r="57" spans="1:7" ht="12.75" customHeight="1" x14ac:dyDescent="0.25">
      <c r="A57" s="6"/>
      <c r="B57" s="75" t="s">
        <v>109</v>
      </c>
      <c r="C57" s="122" t="s">
        <v>79</v>
      </c>
      <c r="D57" s="123">
        <v>1</v>
      </c>
      <c r="E57" s="123" t="s">
        <v>49</v>
      </c>
      <c r="F57" s="124">
        <v>46800</v>
      </c>
      <c r="G57" s="124">
        <f t="shared" ref="G57" si="2">F57*D57</f>
        <v>46800</v>
      </c>
    </row>
    <row r="58" spans="1:7" ht="13.5" customHeight="1" x14ac:dyDescent="0.25">
      <c r="A58" s="24"/>
      <c r="B58" s="100" t="s">
        <v>50</v>
      </c>
      <c r="C58" s="101"/>
      <c r="D58" s="101"/>
      <c r="E58" s="101"/>
      <c r="F58" s="102"/>
      <c r="G58" s="119">
        <f>SUM(G47:G57)</f>
        <v>935482</v>
      </c>
    </row>
    <row r="59" spans="1:7" ht="12" customHeight="1" x14ac:dyDescent="0.25">
      <c r="A59" s="2"/>
      <c r="B59" s="87"/>
      <c r="C59" s="94"/>
      <c r="D59" s="94"/>
      <c r="E59" s="125"/>
      <c r="F59" s="95"/>
      <c r="G59" s="95"/>
    </row>
    <row r="60" spans="1:7" ht="12" customHeight="1" x14ac:dyDescent="0.25">
      <c r="A60" s="24"/>
      <c r="B60" s="108" t="s">
        <v>51</v>
      </c>
      <c r="C60" s="103"/>
      <c r="D60" s="92"/>
      <c r="E60" s="92"/>
      <c r="F60" s="93"/>
      <c r="G60" s="93"/>
    </row>
    <row r="61" spans="1:7" ht="24" customHeight="1" x14ac:dyDescent="0.25">
      <c r="A61" s="24"/>
      <c r="B61" s="96" t="s">
        <v>52</v>
      </c>
      <c r="C61" s="97" t="s">
        <v>37</v>
      </c>
      <c r="D61" s="97" t="s">
        <v>38</v>
      </c>
      <c r="E61" s="96" t="s">
        <v>21</v>
      </c>
      <c r="F61" s="97" t="s">
        <v>22</v>
      </c>
      <c r="G61" s="96" t="s">
        <v>23</v>
      </c>
    </row>
    <row r="62" spans="1:7" ht="12.75" customHeight="1" x14ac:dyDescent="0.25">
      <c r="A62" s="24"/>
      <c r="B62" s="139" t="s">
        <v>53</v>
      </c>
      <c r="C62" s="140" t="s">
        <v>54</v>
      </c>
      <c r="D62" s="141">
        <v>70</v>
      </c>
      <c r="E62" s="142" t="s">
        <v>33</v>
      </c>
      <c r="F62" s="141">
        <v>350</v>
      </c>
      <c r="G62" s="141">
        <f>(D62*F62)</f>
        <v>24500</v>
      </c>
    </row>
    <row r="63" spans="1:7" ht="13.5" customHeight="1" x14ac:dyDescent="0.25">
      <c r="A63" s="24"/>
      <c r="B63" s="100" t="s">
        <v>55</v>
      </c>
      <c r="C63" s="101"/>
      <c r="D63" s="101"/>
      <c r="E63" s="101"/>
      <c r="F63" s="102"/>
      <c r="G63" s="119">
        <f>SUM(G62)</f>
        <v>24500</v>
      </c>
    </row>
    <row r="64" spans="1:7" ht="12" customHeight="1" x14ac:dyDescent="0.25">
      <c r="A64" s="2"/>
      <c r="B64" s="87"/>
      <c r="C64" s="87"/>
      <c r="D64" s="87"/>
      <c r="E64" s="87"/>
      <c r="F64" s="138"/>
      <c r="G64" s="138"/>
    </row>
    <row r="65" spans="1:7" ht="12" customHeight="1" x14ac:dyDescent="0.25">
      <c r="A65" s="24"/>
      <c r="B65" s="54" t="s">
        <v>56</v>
      </c>
      <c r="C65" s="55"/>
      <c r="D65" s="55"/>
      <c r="E65" s="55"/>
      <c r="F65" s="55"/>
      <c r="G65" s="56">
        <f>G28+G43+G58+G63</f>
        <v>1328717.635</v>
      </c>
    </row>
    <row r="66" spans="1:7" ht="12" customHeight="1" x14ac:dyDescent="0.25">
      <c r="A66" s="24"/>
      <c r="B66" s="57" t="s">
        <v>57</v>
      </c>
      <c r="C66" s="58"/>
      <c r="D66" s="58"/>
      <c r="E66" s="58"/>
      <c r="F66" s="58"/>
      <c r="G66" s="59">
        <f>G65*0.05</f>
        <v>66435.88175</v>
      </c>
    </row>
    <row r="67" spans="1:7" ht="12" customHeight="1" x14ac:dyDescent="0.25">
      <c r="A67" s="24"/>
      <c r="B67" s="60" t="s">
        <v>58</v>
      </c>
      <c r="C67" s="61"/>
      <c r="D67" s="61"/>
      <c r="E67" s="61"/>
      <c r="F67" s="61"/>
      <c r="G67" s="62">
        <f>G66+G65</f>
        <v>1395153.51675</v>
      </c>
    </row>
    <row r="68" spans="1:7" ht="12" customHeight="1" x14ac:dyDescent="0.25">
      <c r="A68" s="24"/>
      <c r="B68" s="57" t="s">
        <v>59</v>
      </c>
      <c r="C68" s="58"/>
      <c r="D68" s="58"/>
      <c r="E68" s="58"/>
      <c r="F68" s="58"/>
      <c r="G68" s="59">
        <f>G12</f>
        <v>2800000</v>
      </c>
    </row>
    <row r="69" spans="1:7" ht="12" customHeight="1" x14ac:dyDescent="0.25">
      <c r="A69" s="24"/>
      <c r="B69" s="63" t="s">
        <v>60</v>
      </c>
      <c r="C69" s="64"/>
      <c r="D69" s="64"/>
      <c r="E69" s="64"/>
      <c r="F69" s="64"/>
      <c r="G69" s="67">
        <f>G68-G67</f>
        <v>1404846.48325</v>
      </c>
    </row>
    <row r="70" spans="1:7" ht="12" customHeight="1" x14ac:dyDescent="0.25">
      <c r="A70" s="24"/>
      <c r="B70" s="25" t="s">
        <v>61</v>
      </c>
      <c r="C70" s="26"/>
      <c r="D70" s="26"/>
      <c r="E70" s="26"/>
      <c r="F70" s="26"/>
      <c r="G70" s="21"/>
    </row>
    <row r="71" spans="1:7" ht="12.75" customHeight="1" thickBot="1" x14ac:dyDescent="0.3">
      <c r="A71" s="24"/>
      <c r="B71" s="27"/>
      <c r="C71" s="26"/>
      <c r="D71" s="26"/>
      <c r="E71" s="26"/>
      <c r="F71" s="26"/>
      <c r="G71" s="21"/>
    </row>
    <row r="72" spans="1:7" ht="12" customHeight="1" x14ac:dyDescent="0.25">
      <c r="A72" s="24"/>
      <c r="B72" s="36" t="s">
        <v>62</v>
      </c>
      <c r="C72" s="37"/>
      <c r="D72" s="37"/>
      <c r="E72" s="37"/>
      <c r="F72" s="38"/>
      <c r="G72" s="21"/>
    </row>
    <row r="73" spans="1:7" ht="12" customHeight="1" x14ac:dyDescent="0.25">
      <c r="A73" s="24"/>
      <c r="B73" s="39" t="s">
        <v>63</v>
      </c>
      <c r="C73" s="23"/>
      <c r="D73" s="23"/>
      <c r="E73" s="23"/>
      <c r="F73" s="40"/>
      <c r="G73" s="21"/>
    </row>
    <row r="74" spans="1:7" ht="12" customHeight="1" x14ac:dyDescent="0.25">
      <c r="A74" s="24"/>
      <c r="B74" s="39" t="s">
        <v>64</v>
      </c>
      <c r="C74" s="23"/>
      <c r="D74" s="23"/>
      <c r="E74" s="23"/>
      <c r="F74" s="40"/>
      <c r="G74" s="21"/>
    </row>
    <row r="75" spans="1:7" ht="12" customHeight="1" x14ac:dyDescent="0.25">
      <c r="A75" s="24"/>
      <c r="B75" s="39" t="s">
        <v>65</v>
      </c>
      <c r="C75" s="23"/>
      <c r="D75" s="23"/>
      <c r="E75" s="23"/>
      <c r="F75" s="40"/>
      <c r="G75" s="21"/>
    </row>
    <row r="76" spans="1:7" ht="12" customHeight="1" x14ac:dyDescent="0.25">
      <c r="A76" s="24"/>
      <c r="B76" s="39" t="s">
        <v>66</v>
      </c>
      <c r="C76" s="23"/>
      <c r="D76" s="23"/>
      <c r="E76" s="23"/>
      <c r="F76" s="40"/>
      <c r="G76" s="21"/>
    </row>
    <row r="77" spans="1:7" ht="12" customHeight="1" x14ac:dyDescent="0.25">
      <c r="A77" s="24"/>
      <c r="B77" s="39" t="s">
        <v>67</v>
      </c>
      <c r="C77" s="23"/>
      <c r="D77" s="23"/>
      <c r="E77" s="23"/>
      <c r="F77" s="40"/>
      <c r="G77" s="21"/>
    </row>
    <row r="78" spans="1:7" ht="12.75" customHeight="1" thickBot="1" x14ac:dyDescent="0.3">
      <c r="A78" s="24"/>
      <c r="B78" s="41" t="s">
        <v>68</v>
      </c>
      <c r="C78" s="42"/>
      <c r="D78" s="42"/>
      <c r="E78" s="42"/>
      <c r="F78" s="43"/>
      <c r="G78" s="21"/>
    </row>
    <row r="79" spans="1:7" ht="12.75" customHeight="1" thickBot="1" x14ac:dyDescent="0.3">
      <c r="A79" s="24"/>
      <c r="B79" s="34"/>
      <c r="C79" s="23"/>
      <c r="D79" s="23"/>
      <c r="E79" s="23"/>
      <c r="F79" s="23"/>
      <c r="G79" s="21"/>
    </row>
    <row r="80" spans="1:7" ht="15" customHeight="1" thickBot="1" x14ac:dyDescent="0.3">
      <c r="A80" s="24"/>
      <c r="B80" s="151" t="s">
        <v>69</v>
      </c>
      <c r="C80" s="152"/>
      <c r="D80" s="137"/>
      <c r="E80" s="16"/>
      <c r="F80" s="16"/>
      <c r="G80" s="21"/>
    </row>
    <row r="81" spans="1:7" ht="12" customHeight="1" x14ac:dyDescent="0.25">
      <c r="A81" s="24"/>
      <c r="B81" s="134" t="s">
        <v>52</v>
      </c>
      <c r="C81" s="135" t="s">
        <v>88</v>
      </c>
      <c r="D81" s="136" t="s">
        <v>70</v>
      </c>
      <c r="E81" s="16"/>
      <c r="F81" s="16"/>
      <c r="G81" s="21"/>
    </row>
    <row r="82" spans="1:7" ht="12" customHeight="1" x14ac:dyDescent="0.25">
      <c r="A82" s="24"/>
      <c r="B82" s="29" t="s">
        <v>71</v>
      </c>
      <c r="C82" s="17">
        <f>G28</f>
        <v>31350</v>
      </c>
      <c r="D82" s="30">
        <f>(C82/C88)</f>
        <v>2.2470645433363919E-2</v>
      </c>
      <c r="E82" s="16"/>
      <c r="F82" s="16"/>
      <c r="G82" s="21"/>
    </row>
    <row r="83" spans="1:7" ht="12" customHeight="1" x14ac:dyDescent="0.25">
      <c r="A83" s="24"/>
      <c r="B83" s="29" t="s">
        <v>72</v>
      </c>
      <c r="C83" s="18">
        <v>0</v>
      </c>
      <c r="D83" s="30">
        <v>0</v>
      </c>
      <c r="E83" s="16"/>
      <c r="F83" s="16"/>
      <c r="G83" s="21"/>
    </row>
    <row r="84" spans="1:7" ht="12" customHeight="1" x14ac:dyDescent="0.25">
      <c r="A84" s="24"/>
      <c r="B84" s="29" t="s">
        <v>73</v>
      </c>
      <c r="C84" s="17">
        <f>G43</f>
        <v>337385.63500000001</v>
      </c>
      <c r="D84" s="30">
        <f>(C84/C88)</f>
        <v>0.24182688926300913</v>
      </c>
      <c r="E84" s="16"/>
      <c r="F84" s="16"/>
      <c r="G84" s="21"/>
    </row>
    <row r="85" spans="1:7" ht="12" customHeight="1" x14ac:dyDescent="0.25">
      <c r="A85" s="24"/>
      <c r="B85" s="29" t="s">
        <v>36</v>
      </c>
      <c r="C85" s="17">
        <f>G58</f>
        <v>935482</v>
      </c>
      <c r="D85" s="30">
        <f>(C85/C88)</f>
        <v>0.67052262619758041</v>
      </c>
      <c r="E85" s="16"/>
      <c r="F85" s="16"/>
      <c r="G85" s="21"/>
    </row>
    <row r="86" spans="1:7" ht="12" customHeight="1" x14ac:dyDescent="0.25">
      <c r="A86" s="24"/>
      <c r="B86" s="29" t="s">
        <v>74</v>
      </c>
      <c r="C86" s="19">
        <v>24500</v>
      </c>
      <c r="D86" s="30">
        <f>(C86/C88)</f>
        <v>1.7560791486998916E-2</v>
      </c>
      <c r="E86" s="20"/>
      <c r="F86" s="20"/>
      <c r="G86" s="21"/>
    </row>
    <row r="87" spans="1:7" ht="12" customHeight="1" x14ac:dyDescent="0.25">
      <c r="A87" s="24"/>
      <c r="B87" s="29" t="s">
        <v>75</v>
      </c>
      <c r="C87" s="19">
        <f>G66</f>
        <v>66435.88175</v>
      </c>
      <c r="D87" s="30">
        <f>(C87/C88)</f>
        <v>4.7619047619047623E-2</v>
      </c>
      <c r="E87" s="20"/>
      <c r="F87" s="20"/>
      <c r="G87" s="21"/>
    </row>
    <row r="88" spans="1:7" ht="12.75" customHeight="1" thickBot="1" x14ac:dyDescent="0.3">
      <c r="A88" s="24"/>
      <c r="B88" s="31" t="s">
        <v>89</v>
      </c>
      <c r="C88" s="32">
        <f>SUM(C82:C87)</f>
        <v>1395153.51675</v>
      </c>
      <c r="D88" s="33">
        <f>SUM(D82:D87)</f>
        <v>1</v>
      </c>
      <c r="E88" s="20"/>
      <c r="F88" s="20"/>
      <c r="G88" s="21"/>
    </row>
    <row r="89" spans="1:7" ht="12" customHeight="1" x14ac:dyDescent="0.25">
      <c r="A89" s="24"/>
      <c r="B89" s="27"/>
      <c r="C89" s="26"/>
      <c r="D89" s="26"/>
      <c r="E89" s="26"/>
      <c r="F89" s="26"/>
      <c r="G89" s="21"/>
    </row>
    <row r="90" spans="1:7" ht="12.75" customHeight="1" thickBot="1" x14ac:dyDescent="0.3">
      <c r="A90" s="24"/>
      <c r="B90" s="28"/>
      <c r="C90" s="26"/>
      <c r="D90" s="26"/>
      <c r="E90" s="26"/>
      <c r="F90" s="26"/>
      <c r="G90" s="21"/>
    </row>
    <row r="91" spans="1:7" ht="12" customHeight="1" thickBot="1" x14ac:dyDescent="0.3">
      <c r="A91" s="24"/>
      <c r="B91" s="130"/>
      <c r="C91" s="131" t="s">
        <v>76</v>
      </c>
      <c r="D91" s="132"/>
      <c r="E91" s="133"/>
      <c r="F91" s="20"/>
      <c r="G91" s="21"/>
    </row>
    <row r="92" spans="1:7" ht="12" customHeight="1" x14ac:dyDescent="0.25">
      <c r="A92" s="24"/>
      <c r="B92" s="45" t="s">
        <v>111</v>
      </c>
      <c r="C92" s="126">
        <v>60</v>
      </c>
      <c r="D92" s="126">
        <v>70</v>
      </c>
      <c r="E92" s="127">
        <v>80</v>
      </c>
      <c r="F92" s="44"/>
      <c r="G92" s="22"/>
    </row>
    <row r="93" spans="1:7" ht="12.75" customHeight="1" thickBot="1" x14ac:dyDescent="0.3">
      <c r="A93" s="24"/>
      <c r="B93" s="31" t="s">
        <v>77</v>
      </c>
      <c r="C93" s="128">
        <f>(G67/C92)</f>
        <v>23252.558612500001</v>
      </c>
      <c r="D93" s="128">
        <f>(G67/D92)</f>
        <v>19930.764524999999</v>
      </c>
      <c r="E93" s="129">
        <f>(G67/E92)</f>
        <v>17439.418959374998</v>
      </c>
      <c r="F93" s="44"/>
      <c r="G93" s="22"/>
    </row>
    <row r="94" spans="1:7" ht="15.6" customHeight="1" x14ac:dyDescent="0.25">
      <c r="A94" s="24"/>
      <c r="B94" s="35" t="s">
        <v>78</v>
      </c>
      <c r="C94" s="23"/>
      <c r="D94" s="23"/>
      <c r="E94" s="23"/>
      <c r="F94" s="23"/>
      <c r="G94" s="23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PRIMAVERA</vt:lpstr>
      <vt:lpstr>'TRIGO PRIMAVERA'!Área_de_impresión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2022-07-04T20:45:00Z</dcterms:modified>
  <cp:category/>
  <cp:contentStatus/>
</cp:coreProperties>
</file>