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1" documentId="11_CC5D9B5A9195237A077AD27DFB54F86FBD78FF60" xr6:coauthVersionLast="47" xr6:coauthVersionMax="47" xr10:uidLastSave="{6BC9675A-729D-4B94-AB2D-15443C8A6392}"/>
  <bookViews>
    <workbookView xWindow="0" yWindow="0" windowWidth="2007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9" i="1" l="1"/>
  <c r="F52" i="1" l="1"/>
  <c r="F36" i="1"/>
  <c r="F37" i="1"/>
  <c r="F21" i="1"/>
  <c r="F45" i="1"/>
  <c r="F47" i="1"/>
  <c r="F48" i="1"/>
  <c r="F50" i="1"/>
  <c r="F44" i="1"/>
  <c r="F35" i="1"/>
  <c r="F32" i="1"/>
  <c r="F33" i="1"/>
  <c r="F34" i="1"/>
  <c r="F31" i="1"/>
  <c r="F20" i="1" l="1"/>
  <c r="F59" i="1" l="1"/>
  <c r="B82" i="1" s="1"/>
  <c r="F38" i="1"/>
  <c r="F11" i="1"/>
  <c r="F64" i="1" s="1"/>
  <c r="F22" i="1" l="1"/>
  <c r="B78" i="1" s="1"/>
  <c r="F53" i="1"/>
  <c r="B81" i="1" s="1"/>
  <c r="F39" i="1"/>
  <c r="B80" i="1" s="1"/>
  <c r="F61" i="1" l="1"/>
  <c r="F62" i="1" s="1"/>
  <c r="F63" i="1" l="1"/>
  <c r="C89" i="1" s="1"/>
  <c r="B83" i="1"/>
  <c r="B89" i="1" l="1"/>
  <c r="D89" i="1"/>
  <c r="F65" i="1"/>
  <c r="B84" i="1"/>
  <c r="C81" i="1" l="1"/>
  <c r="C82" i="1"/>
  <c r="C80" i="1"/>
  <c r="C78" i="1"/>
  <c r="C83" i="1"/>
  <c r="C84" i="1" l="1"/>
</calcChain>
</file>

<file path=xl/sharedStrings.xml><?xml version="1.0" encoding="utf-8"?>
<sst xmlns="http://schemas.openxmlformats.org/spreadsheetml/2006/main" count="147" uniqueCount="103">
  <si>
    <t>RUBRO O CULTIVO</t>
  </si>
  <si>
    <t>TRIGO ALTERNATIVO</t>
  </si>
  <si>
    <t>RENDIMIENTO (qqm/Há.)</t>
  </si>
  <si>
    <t>VARIEDAD</t>
  </si>
  <si>
    <t>SIN ESPECIFICAR</t>
  </si>
  <si>
    <t>FECHA ESTIMADA  PRECIO VENTA</t>
  </si>
  <si>
    <t>FEBRERO</t>
  </si>
  <si>
    <t>NIVEL TECNOLÓGICO</t>
  </si>
  <si>
    <t>MEDIO</t>
  </si>
  <si>
    <t>PRECIO ESPERADO ($/qqm)</t>
  </si>
  <si>
    <t>REGIÓN</t>
  </si>
  <si>
    <t>ÑUBLE</t>
  </si>
  <si>
    <t>INGRESO ESPERADO, con IVA ($)</t>
  </si>
  <si>
    <t>AGENCIA DE ÁREA</t>
  </si>
  <si>
    <t>YUNGAY</t>
  </si>
  <si>
    <t>DESTINO PRODUCCION</t>
  </si>
  <si>
    <t>IND MOLINERA</t>
  </si>
  <si>
    <t>COMUNA/LOCALIDAD</t>
  </si>
  <si>
    <t>PEMUCO, YUNGAY</t>
  </si>
  <si>
    <t>FECHA DE COSECHA</t>
  </si>
  <si>
    <t>ENERO</t>
  </si>
  <si>
    <t>FECHA PRECIO INSUMOS</t>
  </si>
  <si>
    <t>CONTINGENCIA</t>
  </si>
  <si>
    <t>HELADAS
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</si>
  <si>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</si>
  <si>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</si>
  <si>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</si>
  <si>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</si>
  <si>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</si>
  <si>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</si>
  <si>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</si>
  <si>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</si>
  <si>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Desinfección semilla</t>
  </si>
  <si>
    <t>JH</t>
  </si>
  <si>
    <t>mayo</t>
  </si>
  <si>
    <t>Ayuda en siembra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</si>
  <si>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</si>
  <si>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</si>
  <si>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</si>
  <si>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</si>
  <si>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</si>
  <si>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</si>
  <si>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</si>
  <si>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mayo-julio</t>
  </si>
  <si>
    <t>Rastraje</t>
  </si>
  <si>
    <t>Vibrocultivdor</t>
  </si>
  <si>
    <t>Siembra</t>
  </si>
  <si>
    <t>Rodonado</t>
  </si>
  <si>
    <t>Pulverizador barra</t>
  </si>
  <si>
    <t>Abonadura</t>
  </si>
  <si>
    <t>Cosecha</t>
  </si>
  <si>
    <t>enero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</si>
  <si>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</si>
  <si>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</si>
  <si>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</si>
  <si>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</si>
  <si>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</si>
  <si>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</si>
  <si>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</si>
  <si>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</si>
  <si>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Indar Flo</t>
  </si>
  <si>
    <t>l</t>
  </si>
  <si>
    <t>FERTILIZANTES</t>
  </si>
  <si>
    <t>Urea granulada</t>
  </si>
  <si>
    <t>octubre-noviembre</t>
  </si>
  <si>
    <t>Mezcla 9-41-12</t>
  </si>
  <si>
    <t>HERBICIDAS</t>
  </si>
  <si>
    <t>MCPA 750</t>
  </si>
  <si>
    <t>agosto- septiembre</t>
  </si>
  <si>
    <t>INSECTICIDAS</t>
  </si>
  <si>
    <t>Bayer Murall Delta</t>
  </si>
  <si>
    <t>agosto- noviembre</t>
  </si>
  <si>
    <t>Subtotal Insumos</t>
  </si>
  <si>
    <t>OTROS</t>
  </si>
  <si>
    <t>Item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</si>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</sst>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0.000"/>
    <numFmt numFmtId="168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3" fontId="6" fillId="3" borderId="13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/>
    <xf numFmtId="49" fontId="9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/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0" fontId="19" fillId="0" borderId="52" xfId="0" applyFont="1" applyBorder="1" applyAlignment="1">
      <alignment horizontal="left"/>
    </xf>
    <xf numFmtId="0" fontId="20" fillId="0" borderId="52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3" fontId="19" fillId="0" borderId="52" xfId="0" applyNumberFormat="1" applyFont="1" applyBorder="1"/>
    <xf numFmtId="3" fontId="20" fillId="0" borderId="52" xfId="0" applyNumberFormat="1" applyFont="1" applyBorder="1"/>
    <xf numFmtId="0" fontId="20" fillId="0" borderId="52" xfId="0" applyFont="1" applyFill="1" applyBorder="1"/>
    <xf numFmtId="0" fontId="19" fillId="0" borderId="52" xfId="0" applyFont="1" applyBorder="1"/>
    <xf numFmtId="0" fontId="4" fillId="2" borderId="6" xfId="0" applyFont="1" applyFill="1" applyBorder="1"/>
    <xf numFmtId="167" fontId="20" fillId="0" borderId="52" xfId="0" applyNumberFormat="1" applyFont="1" applyBorder="1" applyAlignment="1">
      <alignment horizontal="center"/>
    </xf>
    <xf numFmtId="167" fontId="19" fillId="0" borderId="52" xfId="0" applyNumberFormat="1" applyFont="1" applyBorder="1" applyAlignment="1">
      <alignment horizontal="center"/>
    </xf>
    <xf numFmtId="167" fontId="4" fillId="2" borderId="5" xfId="0" applyNumberFormat="1" applyFont="1" applyFill="1" applyBorder="1" applyAlignment="1">
      <alignment horizontal="center" wrapText="1"/>
    </xf>
    <xf numFmtId="168" fontId="4" fillId="2" borderId="5" xfId="0" applyNumberFormat="1" applyFont="1" applyFill="1" applyBorder="1"/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0"/>
  <sheetViews>
    <sheetView showGridLines="0" tabSelected="1" topLeftCell="A52" zoomScale="140" zoomScaleNormal="140" workbookViewId="0">
      <selection activeCell="D50" sqref="D50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47" t="s">
        <v>2</v>
      </c>
      <c r="E8" s="148"/>
      <c r="F8" s="8">
        <v>65</v>
      </c>
    </row>
    <row r="9" spans="1:6" ht="38.25" customHeight="1">
      <c r="A9" s="9" t="s">
        <v>3</v>
      </c>
      <c r="B9" s="10" t="s">
        <v>4</v>
      </c>
      <c r="C9" s="138"/>
      <c r="D9" s="145" t="s">
        <v>5</v>
      </c>
      <c r="E9" s="146"/>
      <c r="F9" s="12" t="s">
        <v>6</v>
      </c>
    </row>
    <row r="10" spans="1:6" ht="18" customHeight="1">
      <c r="A10" s="9" t="s">
        <v>7</v>
      </c>
      <c r="B10" s="12" t="s">
        <v>8</v>
      </c>
      <c r="C10" s="138"/>
      <c r="D10" s="145" t="s">
        <v>9</v>
      </c>
      <c r="E10" s="146"/>
      <c r="F10" s="142">
        <v>38000</v>
      </c>
    </row>
    <row r="11" spans="1:6" ht="11.25" customHeight="1">
      <c r="A11" s="9" t="s">
        <v>10</v>
      </c>
      <c r="B11" s="13" t="s">
        <v>11</v>
      </c>
      <c r="C11" s="138"/>
      <c r="D11" s="14" t="s">
        <v>12</v>
      </c>
      <c r="E11" s="15"/>
      <c r="F11" s="16">
        <f>(F8*F10)</f>
        <v>2470000</v>
      </c>
    </row>
    <row r="12" spans="1:6" ht="11.25" customHeight="1">
      <c r="A12" s="9" t="s">
        <v>13</v>
      </c>
      <c r="B12" s="12" t="s">
        <v>14</v>
      </c>
      <c r="C12" s="138"/>
      <c r="D12" s="145" t="s">
        <v>15</v>
      </c>
      <c r="E12" s="146"/>
      <c r="F12" s="12" t="s">
        <v>16</v>
      </c>
    </row>
    <row r="13" spans="1:6" ht="13.5" customHeight="1">
      <c r="A13" s="9" t="s">
        <v>17</v>
      </c>
      <c r="B13" s="12" t="s">
        <v>18</v>
      </c>
      <c r="C13" s="138"/>
      <c r="D13" s="145" t="s">
        <v>19</v>
      </c>
      <c r="E13" s="146"/>
      <c r="F13" s="12" t="s">
        <v>20</v>
      </c>
    </row>
    <row r="14" spans="1:6" ht="25.5" customHeight="1">
      <c r="A14" s="9" t="s">
        <v>21</v>
      </c>
      <c r="B14" s="17">
        <v>44727</v>
      </c>
      <c r="C14" s="138"/>
      <c r="D14" s="151" t="s">
        <v>22</v>
      </c>
      <c r="E14" s="152"/>
      <c r="F14" s="13" t="s">
        <v>23</v>
      </c>
    </row>
    <row r="15" spans="1:6" ht="12" customHeight="1">
      <c r="A15" s="18"/>
      <c r="B15" s="19"/>
      <c r="C15" s="20"/>
      <c r="D15" s="21"/>
      <c r="E15" s="21"/>
      <c r="F15" s="22"/>
    </row>
    <row r="16" spans="1:6" ht="12" customHeight="1">
      <c r="A16" s="149" t="s">
        <v>24</v>
      </c>
      <c r="B16" s="150"/>
      <c r="C16" s="150"/>
      <c r="D16" s="150"/>
      <c r="E16" s="150"/>
      <c r="F16" s="150"/>
    </row>
    <row r="17" spans="1:6" ht="12" customHeight="1">
      <c r="A17" s="23"/>
      <c r="B17" s="24"/>
      <c r="C17" s="24"/>
      <c r="D17" s="24"/>
      <c r="E17" s="25"/>
      <c r="F17" s="25"/>
    </row>
    <row r="18" spans="1:6" ht="12" customHeight="1">
      <c r="A18" s="26" t="s">
        <v>25</v>
      </c>
      <c r="B18" s="27"/>
      <c r="C18" s="28"/>
      <c r="D18" s="28"/>
      <c r="E18" s="28"/>
      <c r="F18" s="28"/>
    </row>
    <row r="19" spans="1:6" ht="24" customHeight="1">
      <c r="A19" s="29" t="s">
        <v>26</v>
      </c>
      <c r="B19" s="29" t="s">
        <v>27</v>
      </c>
      <c r="C19" s="29" t="s">
        <v>28</v>
      </c>
      <c r="D19" s="29" t="s">
        <v>29</v>
      </c>
      <c r="E19" s="29" t="s">
        <v>30</v>
      </c>
      <c r="F19" s="29" t="s">
        <v>31</v>
      </c>
    </row>
    <row r="20" spans="1:6" ht="12.75" customHeight="1">
      <c r="A20" s="131" t="s">
        <v>32</v>
      </c>
      <c r="B20" s="132" t="s">
        <v>33</v>
      </c>
      <c r="C20" s="133">
        <v>1</v>
      </c>
      <c r="D20" s="132" t="s">
        <v>34</v>
      </c>
      <c r="E20" s="134">
        <v>20500</v>
      </c>
      <c r="F20" s="135">
        <f>+E20*C20</f>
        <v>20500</v>
      </c>
    </row>
    <row r="21" spans="1:6" ht="15">
      <c r="A21" s="131" t="s">
        <v>35</v>
      </c>
      <c r="B21" s="132" t="s">
        <v>33</v>
      </c>
      <c r="C21" s="133">
        <v>0.5</v>
      </c>
      <c r="D21" s="132" t="s">
        <v>34</v>
      </c>
      <c r="E21" s="134">
        <v>20500</v>
      </c>
      <c r="F21" s="135">
        <f>+E21*C21</f>
        <v>10250</v>
      </c>
    </row>
    <row r="22" spans="1:6" ht="12.75" customHeight="1">
      <c r="A22" s="31" t="s">
        <v>36</v>
      </c>
      <c r="B22" s="32"/>
      <c r="C22" s="32"/>
      <c r="D22" s="32"/>
      <c r="E22" s="33"/>
      <c r="F22" s="34">
        <f>SUM(F20:F21)</f>
        <v>30750</v>
      </c>
    </row>
    <row r="23" spans="1:6" ht="12" customHeight="1">
      <c r="A23" s="23"/>
      <c r="B23" s="25"/>
      <c r="C23" s="25"/>
      <c r="D23" s="25"/>
      <c r="E23" s="35"/>
      <c r="F23" s="35"/>
    </row>
    <row r="24" spans="1:6" ht="12" customHeight="1">
      <c r="A24" s="36" t="s">
        <v>37</v>
      </c>
      <c r="B24" s="37"/>
      <c r="C24" s="38"/>
      <c r="D24" s="38"/>
      <c r="E24" s="39"/>
      <c r="F24" s="39"/>
    </row>
    <row r="25" spans="1:6" ht="24" customHeight="1">
      <c r="A25" s="40" t="s">
        <v>26</v>
      </c>
      <c r="B25" s="41" t="s">
        <v>27</v>
      </c>
      <c r="C25" s="41" t="s">
        <v>28</v>
      </c>
      <c r="D25" s="40" t="s">
        <v>29</v>
      </c>
      <c r="E25" s="41" t="s">
        <v>30</v>
      </c>
      <c r="F25" s="40" t="s">
        <v>31</v>
      </c>
    </row>
    <row r="26" spans="1:6" ht="12" customHeight="1">
      <c r="A26" s="42"/>
      <c r="B26" s="43" t="s">
        <v>38</v>
      </c>
      <c r="C26" s="43"/>
      <c r="D26" s="43"/>
      <c r="E26" s="42"/>
      <c r="F26" s="42"/>
    </row>
    <row r="27" spans="1:6" ht="12" customHeight="1">
      <c r="A27" s="44" t="s">
        <v>39</v>
      </c>
      <c r="B27" s="45"/>
      <c r="C27" s="45"/>
      <c r="D27" s="45"/>
      <c r="E27" s="46"/>
      <c r="F27" s="46"/>
    </row>
    <row r="28" spans="1:6" ht="12" customHeight="1">
      <c r="A28" s="47"/>
      <c r="B28" s="48"/>
      <c r="C28" s="48"/>
      <c r="D28" s="48"/>
      <c r="E28" s="49"/>
      <c r="F28" s="49"/>
    </row>
    <row r="29" spans="1:6" ht="12" customHeight="1">
      <c r="A29" s="36" t="s">
        <v>40</v>
      </c>
      <c r="B29" s="37"/>
      <c r="C29" s="38"/>
      <c r="D29" s="38"/>
      <c r="E29" s="39"/>
      <c r="F29" s="39"/>
    </row>
    <row r="30" spans="1:6" ht="24" customHeight="1">
      <c r="A30" s="50" t="s">
        <v>26</v>
      </c>
      <c r="B30" s="50" t="s">
        <v>27</v>
      </c>
      <c r="C30" s="50" t="s">
        <v>28</v>
      </c>
      <c r="D30" s="50" t="s">
        <v>29</v>
      </c>
      <c r="E30" s="51" t="s">
        <v>30</v>
      </c>
      <c r="F30" s="50" t="s">
        <v>31</v>
      </c>
    </row>
    <row r="31" spans="1:6" ht="12.75" customHeight="1">
      <c r="A31" s="136" t="s">
        <v>41</v>
      </c>
      <c r="B31" s="132" t="s">
        <v>42</v>
      </c>
      <c r="C31" s="139">
        <v>0.125</v>
      </c>
      <c r="D31" s="132" t="s">
        <v>43</v>
      </c>
      <c r="E31" s="135">
        <v>313600</v>
      </c>
      <c r="F31" s="135">
        <f>C31*E31</f>
        <v>39200</v>
      </c>
    </row>
    <row r="32" spans="1:6" ht="12.75" customHeight="1">
      <c r="A32" s="131" t="s">
        <v>44</v>
      </c>
      <c r="B32" s="132" t="s">
        <v>42</v>
      </c>
      <c r="C32" s="139">
        <v>0.15</v>
      </c>
      <c r="D32" s="132" t="s">
        <v>43</v>
      </c>
      <c r="E32" s="135">
        <v>240000</v>
      </c>
      <c r="F32" s="135">
        <f t="shared" ref="F32:F34" si="0">C32*E32</f>
        <v>36000</v>
      </c>
    </row>
    <row r="33" spans="1:10" ht="12.75" customHeight="1">
      <c r="A33" s="131" t="s">
        <v>45</v>
      </c>
      <c r="B33" s="132" t="s">
        <v>42</v>
      </c>
      <c r="C33" s="139">
        <v>0.125</v>
      </c>
      <c r="D33" s="132" t="s">
        <v>43</v>
      </c>
      <c r="E33" s="135">
        <v>240000</v>
      </c>
      <c r="F33" s="135">
        <f t="shared" si="0"/>
        <v>30000</v>
      </c>
    </row>
    <row r="34" spans="1:10" ht="12.75" customHeight="1">
      <c r="A34" s="137" t="s">
        <v>46</v>
      </c>
      <c r="B34" s="132" t="s">
        <v>42</v>
      </c>
      <c r="C34" s="140">
        <v>0.125</v>
      </c>
      <c r="D34" s="133" t="s">
        <v>43</v>
      </c>
      <c r="E34" s="135">
        <v>280000</v>
      </c>
      <c r="F34" s="135">
        <f t="shared" si="0"/>
        <v>35000</v>
      </c>
    </row>
    <row r="35" spans="1:10" ht="12.75" customHeight="1">
      <c r="A35" s="137" t="s">
        <v>47</v>
      </c>
      <c r="B35" s="132" t="s">
        <v>42</v>
      </c>
      <c r="C35" s="140">
        <v>0.125</v>
      </c>
      <c r="D35" s="133" t="s">
        <v>43</v>
      </c>
      <c r="E35" s="135">
        <v>200000</v>
      </c>
      <c r="F35" s="135">
        <f t="shared" ref="F35:F36" si="1">C35*E35</f>
        <v>25000</v>
      </c>
    </row>
    <row r="36" spans="1:10" ht="12.75" customHeight="1">
      <c r="A36" s="137" t="s">
        <v>48</v>
      </c>
      <c r="B36" s="132" t="s">
        <v>42</v>
      </c>
      <c r="C36" s="140">
        <v>0.25</v>
      </c>
      <c r="D36" s="133" t="s">
        <v>43</v>
      </c>
      <c r="E36" s="135">
        <v>350000</v>
      </c>
      <c r="F36" s="135">
        <f t="shared" si="1"/>
        <v>87500</v>
      </c>
    </row>
    <row r="37" spans="1:10" ht="12.75" customHeight="1">
      <c r="A37" s="137" t="s">
        <v>49</v>
      </c>
      <c r="B37" s="132" t="s">
        <v>42</v>
      </c>
      <c r="C37" s="140">
        <v>0.25</v>
      </c>
      <c r="D37" s="133" t="s">
        <v>43</v>
      </c>
      <c r="E37" s="135">
        <v>200000</v>
      </c>
      <c r="F37" s="135">
        <f t="shared" ref="F37" si="2">C37*E37</f>
        <v>50000</v>
      </c>
    </row>
    <row r="38" spans="1:10" ht="12.75" customHeight="1">
      <c r="A38" s="11" t="s">
        <v>50</v>
      </c>
      <c r="B38" s="30" t="s">
        <v>42</v>
      </c>
      <c r="C38" s="141">
        <v>0.25</v>
      </c>
      <c r="D38" s="30" t="s">
        <v>51</v>
      </c>
      <c r="E38" s="16">
        <v>400000</v>
      </c>
      <c r="F38" s="16">
        <f t="shared" ref="F38" si="3">(C38*E38)</f>
        <v>100000</v>
      </c>
    </row>
    <row r="39" spans="1:10" ht="12.75" customHeight="1">
      <c r="A39" s="52" t="s">
        <v>52</v>
      </c>
      <c r="B39" s="53"/>
      <c r="C39" s="53"/>
      <c r="D39" s="53"/>
      <c r="E39" s="54"/>
      <c r="F39" s="55">
        <f>SUM(F31:F38)</f>
        <v>402700</v>
      </c>
    </row>
    <row r="40" spans="1:10" ht="12" customHeight="1">
      <c r="A40" s="47"/>
      <c r="B40" s="48"/>
      <c r="C40" s="48"/>
      <c r="D40" s="48"/>
      <c r="E40" s="49"/>
      <c r="F40" s="49"/>
    </row>
    <row r="41" spans="1:10" ht="12" customHeight="1">
      <c r="A41" s="36" t="s">
        <v>53</v>
      </c>
      <c r="B41" s="37"/>
      <c r="C41" s="38"/>
      <c r="D41" s="38"/>
      <c r="E41" s="39"/>
      <c r="F41" s="39"/>
    </row>
    <row r="42" spans="1:10" ht="24" customHeight="1">
      <c r="A42" s="51" t="s">
        <v>54</v>
      </c>
      <c r="B42" s="51" t="s">
        <v>55</v>
      </c>
      <c r="C42" s="51" t="s">
        <v>56</v>
      </c>
      <c r="D42" s="51" t="s">
        <v>29</v>
      </c>
      <c r="E42" s="51" t="s">
        <v>30</v>
      </c>
      <c r="F42" s="51" t="s">
        <v>31</v>
      </c>
      <c r="J42" s="130"/>
    </row>
    <row r="43" spans="1:10" ht="12.75" customHeight="1">
      <c r="A43" s="56" t="s">
        <v>57</v>
      </c>
      <c r="B43" s="57"/>
      <c r="C43" s="57"/>
      <c r="D43" s="57"/>
      <c r="E43" s="57"/>
      <c r="F43" s="57"/>
      <c r="J43" s="130"/>
    </row>
    <row r="44" spans="1:10" ht="12.75" customHeight="1">
      <c r="A44" s="14" t="s">
        <v>58</v>
      </c>
      <c r="B44" s="58" t="s">
        <v>59</v>
      </c>
      <c r="C44" s="59">
        <v>200</v>
      </c>
      <c r="D44" s="58" t="s">
        <v>43</v>
      </c>
      <c r="E44" s="60">
        <v>600</v>
      </c>
      <c r="F44" s="60">
        <f>(C44*E44)</f>
        <v>120000</v>
      </c>
    </row>
    <row r="45" spans="1:10" ht="12.75" customHeight="1">
      <c r="A45" s="14" t="s">
        <v>60</v>
      </c>
      <c r="B45" s="58" t="s">
        <v>61</v>
      </c>
      <c r="C45" s="59">
        <v>1</v>
      </c>
      <c r="D45" s="58" t="s">
        <v>34</v>
      </c>
      <c r="E45" s="60">
        <v>8500</v>
      </c>
      <c r="F45" s="60">
        <f>(C45*E45)</f>
        <v>8500</v>
      </c>
    </row>
    <row r="46" spans="1:10" ht="12.75" customHeight="1">
      <c r="A46" s="61" t="s">
        <v>62</v>
      </c>
      <c r="B46" s="62"/>
      <c r="C46" s="15"/>
      <c r="D46" s="62"/>
      <c r="E46" s="60"/>
      <c r="F46" s="60"/>
    </row>
    <row r="47" spans="1:10" ht="12.75" customHeight="1">
      <c r="A47" s="14" t="s">
        <v>63</v>
      </c>
      <c r="B47" s="58" t="s">
        <v>59</v>
      </c>
      <c r="C47" s="59">
        <v>350</v>
      </c>
      <c r="D47" s="58" t="s">
        <v>64</v>
      </c>
      <c r="E47" s="60">
        <v>1200</v>
      </c>
      <c r="F47" s="60">
        <f t="shared" ref="F47:F50" si="4">(C47*E47)</f>
        <v>420000</v>
      </c>
    </row>
    <row r="48" spans="1:10" ht="12.75" customHeight="1">
      <c r="A48" s="14" t="s">
        <v>65</v>
      </c>
      <c r="B48" s="58" t="s">
        <v>59</v>
      </c>
      <c r="C48" s="59">
        <v>450</v>
      </c>
      <c r="D48" s="58" t="s">
        <v>64</v>
      </c>
      <c r="E48" s="60">
        <v>1460</v>
      </c>
      <c r="F48" s="60">
        <f t="shared" si="4"/>
        <v>657000</v>
      </c>
    </row>
    <row r="49" spans="1:6" ht="12.75" customHeight="1">
      <c r="A49" s="61" t="s">
        <v>66</v>
      </c>
      <c r="B49" s="62"/>
      <c r="C49" s="15"/>
      <c r="D49" s="62"/>
      <c r="E49" s="60"/>
      <c r="F49" s="60"/>
    </row>
    <row r="50" spans="1:6" ht="12.75" customHeight="1">
      <c r="A50" s="14" t="s">
        <v>67</v>
      </c>
      <c r="B50" s="58" t="s">
        <v>61</v>
      </c>
      <c r="C50" s="59">
        <v>2</v>
      </c>
      <c r="D50" s="58" t="s">
        <v>68</v>
      </c>
      <c r="E50" s="60">
        <v>13760</v>
      </c>
      <c r="F50" s="60">
        <f t="shared" si="4"/>
        <v>27520</v>
      </c>
    </row>
    <row r="51" spans="1:6" ht="12.75" customHeight="1">
      <c r="A51" s="61" t="s">
        <v>69</v>
      </c>
      <c r="B51" s="62"/>
      <c r="C51" s="15"/>
      <c r="D51" s="62"/>
      <c r="E51" s="60"/>
      <c r="F51" s="60"/>
    </row>
    <row r="52" spans="1:6" ht="12.75" customHeight="1">
      <c r="A52" s="14" t="s">
        <v>70</v>
      </c>
      <c r="B52" s="58" t="s">
        <v>61</v>
      </c>
      <c r="C52" s="59">
        <v>0.25</v>
      </c>
      <c r="D52" s="58" t="s">
        <v>71</v>
      </c>
      <c r="E52" s="60">
        <v>13000</v>
      </c>
      <c r="F52" s="60">
        <f t="shared" ref="F52" si="5">(C52*E52)</f>
        <v>3250</v>
      </c>
    </row>
    <row r="53" spans="1:6" ht="13.5" customHeight="1">
      <c r="A53" s="63" t="s">
        <v>72</v>
      </c>
      <c r="B53" s="64"/>
      <c r="C53" s="64"/>
      <c r="D53" s="64"/>
      <c r="E53" s="65"/>
      <c r="F53" s="66">
        <f>SUM(F43:F51)</f>
        <v>1233020</v>
      </c>
    </row>
    <row r="54" spans="1:6" ht="12" customHeight="1">
      <c r="A54" s="47"/>
      <c r="B54" s="48"/>
      <c r="C54" s="48"/>
      <c r="D54" s="67"/>
      <c r="E54" s="49"/>
      <c r="F54" s="49"/>
    </row>
    <row r="55" spans="1:6" ht="12" customHeight="1">
      <c r="A55" s="36" t="s">
        <v>73</v>
      </c>
      <c r="B55" s="37"/>
      <c r="C55" s="38"/>
      <c r="D55" s="38"/>
      <c r="E55" s="39"/>
      <c r="F55" s="39"/>
    </row>
    <row r="56" spans="1:6" ht="24" customHeight="1">
      <c r="A56" s="50" t="s">
        <v>74</v>
      </c>
      <c r="B56" s="51" t="s">
        <v>55</v>
      </c>
      <c r="C56" s="51" t="s">
        <v>56</v>
      </c>
      <c r="D56" s="50" t="s">
        <v>29</v>
      </c>
      <c r="E56" s="51" t="s">
        <v>30</v>
      </c>
      <c r="F56" s="50" t="s">
        <v>31</v>
      </c>
    </row>
    <row r="57" spans="1:6" ht="12.75" customHeight="1">
      <c r="A57" s="11"/>
      <c r="B57" s="58"/>
      <c r="C57" s="60"/>
      <c r="D57" s="30"/>
      <c r="E57" s="68"/>
      <c r="F57" s="60"/>
    </row>
    <row r="58" spans="1:6" ht="19.5" customHeight="1">
      <c r="A58" s="69" t="s">
        <v>75</v>
      </c>
      <c r="B58" s="62"/>
      <c r="C58" s="60"/>
      <c r="D58" s="70"/>
      <c r="E58" s="68"/>
      <c r="F58" s="60"/>
    </row>
    <row r="59" spans="1:6" ht="13.5" customHeight="1">
      <c r="A59" s="71" t="s">
        <v>76</v>
      </c>
      <c r="B59" s="72"/>
      <c r="C59" s="72"/>
      <c r="D59" s="72"/>
      <c r="E59" s="73"/>
      <c r="F59" s="74">
        <f>SUM(F57)</f>
        <v>0</v>
      </c>
    </row>
    <row r="60" spans="1:6" ht="12" customHeight="1">
      <c r="A60" s="89"/>
      <c r="B60" s="89"/>
      <c r="C60" s="89"/>
      <c r="D60" s="89"/>
      <c r="E60" s="90"/>
      <c r="F60" s="90"/>
    </row>
    <row r="61" spans="1:6" ht="12" customHeight="1">
      <c r="A61" s="91" t="s">
        <v>77</v>
      </c>
      <c r="B61" s="92"/>
      <c r="C61" s="92"/>
      <c r="D61" s="92"/>
      <c r="E61" s="92"/>
      <c r="F61" s="93">
        <f>F22+F39+F53+F59</f>
        <v>1666470</v>
      </c>
    </row>
    <row r="62" spans="1:6" ht="12" customHeight="1">
      <c r="A62" s="94" t="s">
        <v>78</v>
      </c>
      <c r="B62" s="76"/>
      <c r="C62" s="76"/>
      <c r="D62" s="76"/>
      <c r="E62" s="76"/>
      <c r="F62" s="95">
        <f>F61*0.05</f>
        <v>83323.5</v>
      </c>
    </row>
    <row r="63" spans="1:6" ht="12" customHeight="1">
      <c r="A63" s="96" t="s">
        <v>79</v>
      </c>
      <c r="B63" s="75"/>
      <c r="C63" s="75"/>
      <c r="D63" s="75"/>
      <c r="E63" s="75"/>
      <c r="F63" s="97">
        <f>F62+F61</f>
        <v>1749793.5</v>
      </c>
    </row>
    <row r="64" spans="1:6" ht="12" customHeight="1">
      <c r="A64" s="94" t="s">
        <v>80</v>
      </c>
      <c r="B64" s="76"/>
      <c r="C64" s="76"/>
      <c r="D64" s="76"/>
      <c r="E64" s="76"/>
      <c r="F64" s="95">
        <f>F11</f>
        <v>2470000</v>
      </c>
    </row>
    <row r="65" spans="1:6" ht="12" customHeight="1">
      <c r="A65" s="98" t="s">
        <v>81</v>
      </c>
      <c r="B65" s="99"/>
      <c r="C65" s="99"/>
      <c r="D65" s="99"/>
      <c r="E65" s="99"/>
      <c r="F65" s="100">
        <f>F64-F63</f>
        <v>720206.5</v>
      </c>
    </row>
    <row r="66" spans="1:6" ht="12" customHeight="1">
      <c r="A66" s="87" t="s">
        <v>82</v>
      </c>
      <c r="B66" s="88"/>
      <c r="C66" s="88"/>
      <c r="D66" s="88"/>
      <c r="E66" s="88"/>
      <c r="F66" s="84"/>
    </row>
    <row r="67" spans="1:6" ht="12.75" customHeight="1" thickBot="1">
      <c r="A67" s="101"/>
      <c r="B67" s="88"/>
      <c r="C67" s="88"/>
      <c r="D67" s="88"/>
      <c r="E67" s="88"/>
      <c r="F67" s="84"/>
    </row>
    <row r="68" spans="1:6" ht="12" customHeight="1">
      <c r="A68" s="113" t="s">
        <v>83</v>
      </c>
      <c r="B68" s="114"/>
      <c r="C68" s="114"/>
      <c r="D68" s="114"/>
      <c r="E68" s="115"/>
      <c r="F68" s="84"/>
    </row>
    <row r="69" spans="1:6" ht="12" customHeight="1">
      <c r="A69" s="116" t="s">
        <v>84</v>
      </c>
      <c r="B69" s="86"/>
      <c r="C69" s="86"/>
      <c r="D69" s="86"/>
      <c r="E69" s="117"/>
      <c r="F69" s="84"/>
    </row>
    <row r="70" spans="1:6" ht="12" customHeight="1">
      <c r="A70" s="116" t="s">
        <v>85</v>
      </c>
      <c r="B70" s="86"/>
      <c r="C70" s="86"/>
      <c r="D70" s="86"/>
      <c r="E70" s="117"/>
      <c r="F70" s="84"/>
    </row>
    <row r="71" spans="1:6" ht="12" customHeight="1">
      <c r="A71" s="116" t="s">
        <v>86</v>
      </c>
      <c r="B71" s="86"/>
      <c r="C71" s="86"/>
      <c r="D71" s="86"/>
      <c r="E71" s="117"/>
      <c r="F71" s="84"/>
    </row>
    <row r="72" spans="1:6" ht="12" customHeight="1">
      <c r="A72" s="116" t="s">
        <v>87</v>
      </c>
      <c r="B72" s="86"/>
      <c r="C72" s="86"/>
      <c r="D72" s="86"/>
      <c r="E72" s="117"/>
      <c r="F72" s="84"/>
    </row>
    <row r="73" spans="1:6" ht="12" customHeight="1">
      <c r="A73" s="116" t="s">
        <v>88</v>
      </c>
      <c r="B73" s="86"/>
      <c r="C73" s="86"/>
      <c r="D73" s="86"/>
      <c r="E73" s="117"/>
      <c r="F73" s="84"/>
    </row>
    <row r="74" spans="1:6" ht="12.75" customHeight="1" thickBot="1">
      <c r="A74" s="118" t="s">
        <v>89</v>
      </c>
      <c r="B74" s="119"/>
      <c r="C74" s="119"/>
      <c r="D74" s="119"/>
      <c r="E74" s="120"/>
      <c r="F74" s="84"/>
    </row>
    <row r="75" spans="1:6" ht="12.75" customHeight="1">
      <c r="A75" s="111"/>
      <c r="B75" s="86"/>
      <c r="C75" s="86"/>
      <c r="D75" s="86"/>
      <c r="E75" s="86"/>
      <c r="F75" s="84"/>
    </row>
    <row r="76" spans="1:6" ht="15" customHeight="1" thickBot="1">
      <c r="A76" s="143" t="s">
        <v>90</v>
      </c>
      <c r="B76" s="144"/>
      <c r="C76" s="110"/>
      <c r="D76" s="77"/>
      <c r="E76" s="77"/>
      <c r="F76" s="84"/>
    </row>
    <row r="77" spans="1:6" ht="12" customHeight="1">
      <c r="A77" s="103" t="s">
        <v>74</v>
      </c>
      <c r="B77" s="78" t="s">
        <v>91</v>
      </c>
      <c r="C77" s="104" t="s">
        <v>92</v>
      </c>
      <c r="D77" s="77"/>
      <c r="E77" s="77"/>
      <c r="F77" s="84"/>
    </row>
    <row r="78" spans="1:6" ht="12" customHeight="1">
      <c r="A78" s="105" t="s">
        <v>93</v>
      </c>
      <c r="B78" s="79">
        <f>F22</f>
        <v>30750</v>
      </c>
      <c r="C78" s="106">
        <f>(B78/B84)</f>
        <v>1.7573502244693444E-2</v>
      </c>
      <c r="D78" s="77"/>
      <c r="E78" s="77"/>
      <c r="F78" s="84"/>
    </row>
    <row r="79" spans="1:6" ht="12" customHeight="1">
      <c r="A79" s="105" t="s">
        <v>94</v>
      </c>
      <c r="B79" s="80">
        <f>F27</f>
        <v>0</v>
      </c>
      <c r="C79" s="106">
        <v>0</v>
      </c>
      <c r="D79" s="77"/>
      <c r="E79" s="77"/>
      <c r="F79" s="84"/>
    </row>
    <row r="80" spans="1:6" ht="12" customHeight="1">
      <c r="A80" s="105" t="s">
        <v>95</v>
      </c>
      <c r="B80" s="79">
        <f>F39</f>
        <v>402700</v>
      </c>
      <c r="C80" s="106">
        <f>(B80/B84)</f>
        <v>0.23014144240448944</v>
      </c>
      <c r="D80" s="77"/>
      <c r="E80" s="77"/>
      <c r="F80" s="84"/>
    </row>
    <row r="81" spans="1:6" ht="12" customHeight="1">
      <c r="A81" s="105" t="s">
        <v>54</v>
      </c>
      <c r="B81" s="79">
        <f>F53</f>
        <v>1233020</v>
      </c>
      <c r="C81" s="106">
        <f>(B81/B84)</f>
        <v>0.70466600773176946</v>
      </c>
      <c r="D81" s="77"/>
      <c r="E81" s="77"/>
      <c r="F81" s="84"/>
    </row>
    <row r="82" spans="1:6" ht="12" customHeight="1">
      <c r="A82" s="105" t="s">
        <v>96</v>
      </c>
      <c r="B82" s="81">
        <f>F59</f>
        <v>0</v>
      </c>
      <c r="C82" s="106">
        <f>(B82/B84)</f>
        <v>0</v>
      </c>
      <c r="D82" s="83"/>
      <c r="E82" s="83"/>
      <c r="F82" s="84"/>
    </row>
    <row r="83" spans="1:6" ht="12" customHeight="1">
      <c r="A83" s="105" t="s">
        <v>97</v>
      </c>
      <c r="B83" s="81">
        <f>F62</f>
        <v>83323.5</v>
      </c>
      <c r="C83" s="106">
        <f>(B83/B84)</f>
        <v>4.7619047619047616E-2</v>
      </c>
      <c r="D83" s="83"/>
      <c r="E83" s="83"/>
      <c r="F83" s="84"/>
    </row>
    <row r="84" spans="1:6" ht="12.75" customHeight="1" thickBot="1">
      <c r="A84" s="107" t="s">
        <v>98</v>
      </c>
      <c r="B84" s="108">
        <f>SUM(B78:B83)</f>
        <v>1749793.5</v>
      </c>
      <c r="C84" s="109">
        <f>SUM(C78:C83)</f>
        <v>1</v>
      </c>
      <c r="D84" s="83"/>
      <c r="E84" s="83"/>
      <c r="F84" s="84"/>
    </row>
    <row r="85" spans="1:6" ht="12" customHeight="1">
      <c r="A85" s="101"/>
      <c r="B85" s="88"/>
      <c r="C85" s="88"/>
      <c r="D85" s="88"/>
      <c r="E85" s="88"/>
      <c r="F85" s="84"/>
    </row>
    <row r="86" spans="1:6" ht="12.75" customHeight="1">
      <c r="A86" s="102"/>
      <c r="B86" s="88"/>
      <c r="C86" s="88"/>
      <c r="D86" s="88"/>
      <c r="E86" s="88"/>
      <c r="F86" s="84"/>
    </row>
    <row r="87" spans="1:6" ht="12" customHeight="1" thickBot="1">
      <c r="A87" s="122"/>
      <c r="B87" s="123" t="s">
        <v>99</v>
      </c>
      <c r="C87" s="124"/>
      <c r="D87" s="125"/>
      <c r="E87" s="82"/>
      <c r="F87" s="84"/>
    </row>
    <row r="88" spans="1:6" ht="12" customHeight="1">
      <c r="A88" s="126" t="s">
        <v>100</v>
      </c>
      <c r="B88" s="127">
        <v>64</v>
      </c>
      <c r="C88" s="127">
        <v>65</v>
      </c>
      <c r="D88" s="128">
        <v>66</v>
      </c>
      <c r="E88" s="121"/>
      <c r="F88" s="85"/>
    </row>
    <row r="89" spans="1:6" ht="12.75" customHeight="1" thickBot="1">
      <c r="A89" s="107" t="s">
        <v>101</v>
      </c>
      <c r="B89" s="108">
        <f>(F63/B88)</f>
        <v>27340.5234375</v>
      </c>
      <c r="C89" s="108">
        <f>(F63/C88)</f>
        <v>26919.9</v>
      </c>
      <c r="D89" s="129">
        <f>(F63/D88)</f>
        <v>26512.022727272728</v>
      </c>
      <c r="E89" s="121"/>
      <c r="F89" s="85"/>
    </row>
    <row r="90" spans="1:6" ht="15.6" customHeight="1">
      <c r="A90" s="112" t="s">
        <v>102</v>
      </c>
      <c r="B90" s="86"/>
      <c r="C90" s="86"/>
      <c r="D90" s="86"/>
      <c r="E90" s="86"/>
      <c r="F90" s="86"/>
    </row>
  </sheetData>
  <mergeCells count="8">
    <mergeCell ref="A76:B76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2022-06-23T14:37:04Z</dcterms:modified>
  <cp:category/>
  <cp:contentStatus/>
</cp:coreProperties>
</file>