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08647B75E89968D2E88451D778D5F1D60A7C2E7B" xr6:coauthVersionLast="47" xr6:coauthVersionMax="47" xr10:uidLastSave="{00000000-0000-0000-0000-000000000000}"/>
  <bookViews>
    <workbookView xWindow="0" yWindow="0" windowWidth="13830" windowHeight="10905" xr2:uid="{00000000-000D-0000-FFFF-FFFF00000000}"/>
  </bookViews>
  <sheets>
    <sheet name="Maíz grano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3" i="1" l="1"/>
  <c r="G36" i="1" l="1"/>
  <c r="G37" i="1"/>
  <c r="G38" i="1"/>
  <c r="G30" i="1"/>
  <c r="G25" i="1"/>
  <c r="F24" i="1"/>
  <c r="F23" i="1"/>
  <c r="F22" i="1"/>
  <c r="C79" i="1" l="1"/>
  <c r="G35" i="1" l="1"/>
  <c r="G39" i="1" s="1"/>
  <c r="G34" i="1"/>
  <c r="C80" i="1" l="1"/>
  <c r="G23" i="1"/>
  <c r="G22" i="1"/>
  <c r="G21" i="1"/>
  <c r="G59" i="1" l="1"/>
  <c r="C82" i="1" s="1"/>
  <c r="G50" i="1"/>
  <c r="G48" i="1"/>
  <c r="G46" i="1"/>
  <c r="G44" i="1"/>
  <c r="G12" i="1"/>
  <c r="G64" i="1" s="1"/>
  <c r="C81" i="1" l="1"/>
  <c r="C78" i="1"/>
  <c r="G61" i="1" l="1"/>
  <c r="G62" i="1" s="1"/>
  <c r="G63" i="1" s="1"/>
  <c r="D89" i="1" l="1"/>
  <c r="C83" i="1"/>
  <c r="E89" i="1" l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<sst xmlns="http://schemas.openxmlformats.org/spreadsheetml/2006/main" count="149" uniqueCount="111">
  <si>
    <t>MBF</t>
  </si>
  <si>
    <t>RUBRO O CULTIVO</t>
  </si>
  <si>
    <t>TRIGO INTERMEDIO</t>
  </si>
  <si>
    <t>RENDIMIENTO (qqm/Há.)</t>
  </si>
  <si>
    <t>VARIEDAD</t>
  </si>
  <si>
    <t>SIN ESPECIFICAR</t>
  </si>
  <si>
    <t>FECHA ESTIMADA  PRECIO VENTA</t>
  </si>
  <si>
    <t>FEBRERO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</si>
  <si>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</si>
  <si>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</si>
  <si>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</si>
  <si>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</si>
  <si>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</si>
  <si>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</si>
  <si>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</si>
  <si>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EL CARMEN</t>
  </si>
  <si>
    <t>DESTINO PRODUCCION</t>
  </si>
  <si>
    <t>Agroindustria</t>
  </si>
  <si>
    <t>COMUNA/LOCALIDAD</t>
  </si>
  <si>
    <t>EL CARMEN-SAN IGNACIO</t>
  </si>
  <si>
    <t>FECHA DE COSECHA</t>
  </si>
  <si>
    <t>ENERO 2022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</si>
  <si>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</si>
  <si>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</si>
  <si>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</si>
  <si>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</si>
  <si>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</si>
  <si>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</si>
  <si>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</si>
  <si>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</si>
  <si>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</si>
  <si>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</si>
  <si>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</si>
  <si>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Apl. Fertilizacion 1</t>
  </si>
  <si>
    <t>JH</t>
  </si>
  <si>
    <t>Julio</t>
  </si>
  <si>
    <t>Apl. Fertilizacion 2</t>
  </si>
  <si>
    <t>Agosto</t>
  </si>
  <si>
    <t>Apl. Herbicida 1</t>
  </si>
  <si>
    <t>riego</t>
  </si>
  <si>
    <t>temporada</t>
  </si>
  <si>
    <t>Subtotal Jornadas Hombre</t>
  </si>
  <si>
    <t>JORNADAS ANIMAL</t>
  </si>
  <si>
    <t>surqueadura</t>
  </si>
  <si>
    <t>JA</t>
  </si>
  <si>
    <t>mayo</t>
  </si>
  <si>
    <t>Subtotal Jornadas Animal</t>
  </si>
  <si>
    <t>MAQUINARIA</t>
  </si>
  <si>
    <t>arado cincel</t>
  </si>
  <si>
    <t>JM</t>
  </si>
  <si>
    <t>mayo-julio</t>
  </si>
  <si>
    <t xml:space="preserve">rastraje </t>
  </si>
  <si>
    <t>vibrocultivador</t>
  </si>
  <si>
    <t>abril-mayo</t>
  </si>
  <si>
    <t>siembra</t>
  </si>
  <si>
    <t>trilla automotriz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</si>
  <si>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</si>
  <si>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</si>
  <si>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</si>
  <si>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</si>
  <si>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</si>
  <si>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</si>
  <si>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</si>
  <si>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</si>
  <si>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</si>
  <si>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</si>
  <si>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Urea Granulada</t>
  </si>
  <si>
    <t>Kg</t>
  </si>
  <si>
    <t>julio- agosto</t>
  </si>
  <si>
    <t>SFT</t>
  </si>
  <si>
    <t>mezcla</t>
  </si>
  <si>
    <t>HERBICIDAS</t>
  </si>
  <si>
    <t>mcpa 750</t>
  </si>
  <si>
    <t>Lt.</t>
  </si>
  <si>
    <t>agosto- septiembre</t>
  </si>
  <si>
    <t>FUNGICIDAS</t>
  </si>
  <si>
    <t>apache plus 535 sc</t>
  </si>
  <si>
    <t>lt</t>
  </si>
  <si>
    <t>septiembre-octubre</t>
  </si>
  <si>
    <t>Subtotal Insumos</t>
  </si>
  <si>
    <t>OTROS</t>
  </si>
  <si>
    <t>Item</t>
  </si>
  <si>
    <t xml:space="preserve">Traslados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</si>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</sst>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9"/>
      <color indexed="8"/>
      <name val="Helvetica Neue"/>
      <scheme val="major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0" fillId="0" borderId="56" xfId="0" applyFont="1" applyBorder="1" applyAlignment="1">
      <alignment horizontal="left"/>
    </xf>
    <xf numFmtId="0" fontId="21" fillId="0" borderId="56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3" fontId="20" fillId="0" borderId="56" xfId="0" applyNumberFormat="1" applyFont="1" applyBorder="1"/>
    <xf numFmtId="3" fontId="21" fillId="0" borderId="56" xfId="0" applyNumberFormat="1" applyFont="1" applyBorder="1"/>
    <xf numFmtId="0" fontId="21" fillId="0" borderId="56" xfId="0" applyFont="1" applyFill="1" applyBorder="1"/>
    <xf numFmtId="0" fontId="20" fillId="0" borderId="56" xfId="0" applyFont="1" applyBorder="1"/>
    <xf numFmtId="49" fontId="22" fillId="2" borderId="6" xfId="0" applyNumberFormat="1" applyFont="1" applyFill="1" applyBorder="1" applyAlignment="1">
      <alignment wrapText="1"/>
    </xf>
    <xf numFmtId="49" fontId="22" fillId="2" borderId="6" xfId="0" applyNumberFormat="1" applyFont="1" applyFill="1" applyBorder="1" applyAlignment="1">
      <alignment horizontal="center" wrapText="1"/>
    </xf>
    <xf numFmtId="3" fontId="22" fillId="2" borderId="6" xfId="0" applyNumberFormat="1" applyFont="1" applyFill="1" applyBorder="1" applyAlignment="1">
      <alignment horizontal="right" wrapText="1"/>
    </xf>
    <xf numFmtId="3" fontId="3" fillId="3" borderId="15" xfId="0" applyNumberFormat="1" applyFont="1" applyFill="1" applyBorder="1" applyAlignment="1">
      <alignment vertical="center"/>
    </xf>
    <xf numFmtId="49" fontId="8" fillId="2" borderId="5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/>
    <xf numFmtId="3" fontId="4" fillId="2" borderId="56" xfId="0" applyNumberFormat="1" applyFont="1" applyFill="1" applyBorder="1"/>
    <xf numFmtId="49" fontId="23" fillId="2" borderId="56" xfId="0" applyNumberFormat="1" applyFont="1" applyFill="1" applyBorder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IGO%20INVI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íz grano"/>
    </sheetNames>
    <sheetDataSet>
      <sheetData sheetId="0">
        <row r="23">
          <cell r="F23">
            <v>18000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0"/>
  <sheetViews>
    <sheetView showGridLines="0" tabSelected="1" topLeftCell="A43" zoomScale="140" zoomScaleNormal="140" workbookViewId="0">
      <selection activeCell="G54" sqref="G54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0</v>
      </c>
      <c r="C8" s="4"/>
      <c r="D8" s="2"/>
      <c r="E8" s="4"/>
      <c r="F8" s="4"/>
      <c r="G8" s="4"/>
    </row>
    <row r="9" spans="1:7" ht="12" customHeight="1">
      <c r="A9" s="5"/>
      <c r="B9" s="6" t="s">
        <v>1</v>
      </c>
      <c r="C9" s="7" t="s">
        <v>2</v>
      </c>
      <c r="D9" s="8"/>
      <c r="E9" s="156" t="s">
        <v>3</v>
      </c>
      <c r="F9" s="157"/>
      <c r="G9" s="9">
        <v>70</v>
      </c>
    </row>
    <row r="10" spans="1:7" ht="38.25" customHeight="1">
      <c r="A10" s="5"/>
      <c r="B10" s="10" t="s">
        <v>4</v>
      </c>
      <c r="C10" s="11" t="s">
        <v>5</v>
      </c>
      <c r="D10" s="12"/>
      <c r="E10" s="154" t="s">
        <v>6</v>
      </c>
      <c r="F10" s="155"/>
      <c r="G10" s="14" t="s">
        <v>7</v>
      </c>
    </row>
    <row r="11" spans="1:7" ht="18" customHeight="1">
      <c r="A11" s="5"/>
      <c r="B11" s="10" t="s">
        <v>8</v>
      </c>
      <c r="C11" s="14" t="s">
        <v>9</v>
      </c>
      <c r="D11" s="12"/>
      <c r="E11" s="154" t="s">
        <v>10</v>
      </c>
      <c r="F11" s="155"/>
      <c r="G11" s="15">
        <v>39000</v>
      </c>
    </row>
    <row r="12" spans="1:7" ht="11.25" customHeight="1">
      <c r="A12" s="5"/>
      <c r="B12" s="10" t="s">
        <v>11</v>
      </c>
      <c r="C12" s="16" t="s">
        <v>12</v>
      </c>
      <c r="D12" s="12"/>
      <c r="E12" s="17" t="s">
        <v>13</v>
      </c>
      <c r="F12" s="18"/>
      <c r="G12" s="19">
        <f>(G9*G11)</f>
        <v>2730000</v>
      </c>
    </row>
    <row r="13" spans="1:7" ht="11.25" customHeight="1">
      <c r="A13" s="5"/>
      <c r="B13" s="10" t="s">
        <v>14</v>
      </c>
      <c r="C13" s="14" t="s">
        <v>15</v>
      </c>
      <c r="D13" s="12"/>
      <c r="E13" s="154" t="s">
        <v>16</v>
      </c>
      <c r="F13" s="155"/>
      <c r="G13" s="14" t="s">
        <v>17</v>
      </c>
    </row>
    <row r="14" spans="1:7" ht="13.5" customHeight="1">
      <c r="A14" s="5"/>
      <c r="B14" s="10" t="s">
        <v>18</v>
      </c>
      <c r="C14" s="14" t="s">
        <v>19</v>
      </c>
      <c r="D14" s="12"/>
      <c r="E14" s="154" t="s">
        <v>20</v>
      </c>
      <c r="F14" s="155"/>
      <c r="G14" s="14" t="s">
        <v>21</v>
      </c>
    </row>
    <row r="15" spans="1:7" ht="25.5" customHeight="1">
      <c r="A15" s="5"/>
      <c r="B15" s="10" t="s">
        <v>22</v>
      </c>
      <c r="C15" s="20">
        <v>44725</v>
      </c>
      <c r="D15" s="12"/>
      <c r="E15" s="160" t="s">
        <v>23</v>
      </c>
      <c r="F15" s="161"/>
      <c r="G15" s="16" t="s">
        <v>24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8" t="s">
        <v>25</v>
      </c>
      <c r="C17" s="159"/>
      <c r="D17" s="159"/>
      <c r="E17" s="159"/>
      <c r="F17" s="159"/>
      <c r="G17" s="159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26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27</v>
      </c>
      <c r="C20" s="33" t="s">
        <v>28</v>
      </c>
      <c r="D20" s="33" t="s">
        <v>29</v>
      </c>
      <c r="E20" s="33" t="s">
        <v>30</v>
      </c>
      <c r="F20" s="33" t="s">
        <v>31</v>
      </c>
      <c r="G20" s="33" t="s">
        <v>32</v>
      </c>
    </row>
    <row r="21" spans="1:7" ht="12.75" customHeight="1">
      <c r="A21" s="26"/>
      <c r="B21" s="136" t="s">
        <v>33</v>
      </c>
      <c r="C21" s="137" t="s">
        <v>34</v>
      </c>
      <c r="D21" s="138">
        <v>0.5</v>
      </c>
      <c r="E21" s="137" t="s">
        <v>35</v>
      </c>
      <c r="F21" s="139">
        <v>18000</v>
      </c>
      <c r="G21" s="140">
        <f>+F21*D21</f>
        <v>9000</v>
      </c>
    </row>
    <row r="22" spans="1:7" ht="25.5" customHeight="1">
      <c r="A22" s="26"/>
      <c r="B22" s="136" t="s">
        <v>36</v>
      </c>
      <c r="C22" s="137" t="s">
        <v>34</v>
      </c>
      <c r="D22" s="138">
        <v>0.5</v>
      </c>
      <c r="E22" s="137" t="s">
        <v>37</v>
      </c>
      <c r="F22" s="139">
        <f>F21</f>
        <v>18000</v>
      </c>
      <c r="G22" s="140">
        <f>+F22*D22</f>
        <v>9000</v>
      </c>
    </row>
    <row r="23" spans="1:7" ht="12.75" customHeight="1">
      <c r="A23" s="26"/>
      <c r="B23" s="136" t="s">
        <v>38</v>
      </c>
      <c r="C23" s="137" t="s">
        <v>34</v>
      </c>
      <c r="D23" s="138">
        <v>1</v>
      </c>
      <c r="E23" s="137" t="s">
        <v>35</v>
      </c>
      <c r="F23" s="139">
        <f>F22</f>
        <v>18000</v>
      </c>
      <c r="G23" s="140">
        <f>+F23*D23</f>
        <v>18000</v>
      </c>
    </row>
    <row r="24" spans="1:7" ht="12.75" customHeight="1">
      <c r="A24" s="26"/>
      <c r="B24" s="136" t="s">
        <v>39</v>
      </c>
      <c r="C24" s="137" t="s">
        <v>34</v>
      </c>
      <c r="D24" s="138">
        <v>2</v>
      </c>
      <c r="E24" s="137" t="s">
        <v>40</v>
      </c>
      <c r="F24" s="139">
        <f>'[1]Maíz grano'!F23</f>
        <v>18000</v>
      </c>
      <c r="G24" s="140">
        <v>34000</v>
      </c>
    </row>
    <row r="25" spans="1:7" ht="12.75" customHeight="1">
      <c r="A25" s="26"/>
      <c r="B25" s="35" t="s">
        <v>41</v>
      </c>
      <c r="C25" s="36"/>
      <c r="D25" s="36"/>
      <c r="E25" s="36"/>
      <c r="F25" s="37"/>
      <c r="G25" s="38">
        <f>SUM(G21:G24)</f>
        <v>70000</v>
      </c>
    </row>
    <row r="26" spans="1:7" ht="12" customHeight="1">
      <c r="A26" s="2"/>
      <c r="B26" s="27"/>
      <c r="C26" s="29"/>
      <c r="D26" s="29"/>
      <c r="E26" s="29"/>
      <c r="F26" s="39"/>
      <c r="G26" s="39"/>
    </row>
    <row r="27" spans="1:7" ht="12" customHeight="1">
      <c r="A27" s="5"/>
      <c r="B27" s="40" t="s">
        <v>42</v>
      </c>
      <c r="C27" s="41"/>
      <c r="D27" s="42"/>
      <c r="E27" s="42"/>
      <c r="F27" s="43"/>
      <c r="G27" s="43"/>
    </row>
    <row r="28" spans="1:7" ht="24" customHeight="1">
      <c r="A28" s="5"/>
      <c r="B28" s="44" t="s">
        <v>27</v>
      </c>
      <c r="C28" s="45" t="s">
        <v>28</v>
      </c>
      <c r="D28" s="45" t="s">
        <v>29</v>
      </c>
      <c r="E28" s="44" t="s">
        <v>30</v>
      </c>
      <c r="F28" s="45" t="s">
        <v>31</v>
      </c>
      <c r="G28" s="44" t="s">
        <v>32</v>
      </c>
    </row>
    <row r="29" spans="1:7" ht="12" customHeight="1">
      <c r="A29" s="5"/>
      <c r="B29" s="46" t="s">
        <v>43</v>
      </c>
      <c r="C29" s="47" t="s">
        <v>44</v>
      </c>
      <c r="D29" s="47">
        <v>1</v>
      </c>
      <c r="E29" s="47" t="s">
        <v>45</v>
      </c>
      <c r="F29" s="139">
        <v>15000</v>
      </c>
      <c r="G29" s="140">
        <v>15000</v>
      </c>
    </row>
    <row r="30" spans="1:7" ht="12" customHeight="1">
      <c r="A30" s="5"/>
      <c r="B30" s="48" t="s">
        <v>46</v>
      </c>
      <c r="C30" s="49"/>
      <c r="D30" s="49"/>
      <c r="E30" s="49"/>
      <c r="F30" s="50"/>
      <c r="G30" s="146">
        <f>SUM(G29)</f>
        <v>15000</v>
      </c>
    </row>
    <row r="31" spans="1:7" ht="12" customHeight="1">
      <c r="A31" s="2"/>
      <c r="B31" s="51"/>
      <c r="C31" s="52"/>
      <c r="D31" s="52"/>
      <c r="E31" s="52"/>
      <c r="F31" s="53"/>
      <c r="G31" s="53"/>
    </row>
    <row r="32" spans="1:7" ht="12" customHeight="1">
      <c r="A32" s="5"/>
      <c r="B32" s="40" t="s">
        <v>47</v>
      </c>
      <c r="C32" s="41"/>
      <c r="D32" s="42"/>
      <c r="E32" s="42"/>
      <c r="F32" s="43"/>
      <c r="G32" s="43"/>
    </row>
    <row r="33" spans="1:11" ht="24" customHeight="1">
      <c r="A33" s="5"/>
      <c r="B33" s="54" t="s">
        <v>27</v>
      </c>
      <c r="C33" s="54" t="s">
        <v>28</v>
      </c>
      <c r="D33" s="54" t="s">
        <v>29</v>
      </c>
      <c r="E33" s="54" t="s">
        <v>30</v>
      </c>
      <c r="F33" s="55" t="s">
        <v>31</v>
      </c>
      <c r="G33" s="54" t="s">
        <v>32</v>
      </c>
    </row>
    <row r="34" spans="1:11" ht="12.75" customHeight="1">
      <c r="A34" s="26"/>
      <c r="B34" s="141" t="s">
        <v>48</v>
      </c>
      <c r="C34" s="137" t="s">
        <v>49</v>
      </c>
      <c r="D34" s="137">
        <v>0.16</v>
      </c>
      <c r="E34" s="137" t="s">
        <v>50</v>
      </c>
      <c r="F34" s="140">
        <v>300000</v>
      </c>
      <c r="G34" s="140">
        <f>F34*D34</f>
        <v>48000</v>
      </c>
    </row>
    <row r="35" spans="1:11" ht="12.75" customHeight="1">
      <c r="A35" s="26"/>
      <c r="B35" s="136" t="s">
        <v>51</v>
      </c>
      <c r="C35" s="137" t="s">
        <v>49</v>
      </c>
      <c r="D35" s="137">
        <v>0.15</v>
      </c>
      <c r="E35" s="137" t="s">
        <v>50</v>
      </c>
      <c r="F35" s="140">
        <v>240000</v>
      </c>
      <c r="G35" s="140">
        <f t="shared" ref="G35:G38" si="0">F35*D35</f>
        <v>36000</v>
      </c>
    </row>
    <row r="36" spans="1:11" ht="12.75" customHeight="1">
      <c r="A36" s="26"/>
      <c r="B36" s="136" t="s">
        <v>52</v>
      </c>
      <c r="C36" s="137" t="s">
        <v>49</v>
      </c>
      <c r="D36" s="137">
        <v>0.125</v>
      </c>
      <c r="E36" s="137" t="s">
        <v>53</v>
      </c>
      <c r="F36" s="140">
        <v>240000</v>
      </c>
      <c r="G36" s="140">
        <f t="shared" si="0"/>
        <v>30000</v>
      </c>
    </row>
    <row r="37" spans="1:11" ht="12.75" customHeight="1">
      <c r="A37" s="26"/>
      <c r="B37" s="142" t="s">
        <v>54</v>
      </c>
      <c r="C37" s="137" t="s">
        <v>49</v>
      </c>
      <c r="D37" s="137">
        <v>0.125</v>
      </c>
      <c r="E37" s="138" t="s">
        <v>50</v>
      </c>
      <c r="F37" s="140">
        <v>280000</v>
      </c>
      <c r="G37" s="140">
        <f t="shared" si="0"/>
        <v>35000</v>
      </c>
    </row>
    <row r="38" spans="1:11" ht="12.75" customHeight="1">
      <c r="A38" s="26"/>
      <c r="B38" s="143" t="s">
        <v>55</v>
      </c>
      <c r="C38" s="144" t="s">
        <v>49</v>
      </c>
      <c r="D38" s="137">
        <v>0.125</v>
      </c>
      <c r="E38" s="144" t="s">
        <v>56</v>
      </c>
      <c r="F38" s="145">
        <v>360000</v>
      </c>
      <c r="G38" s="140">
        <f t="shared" si="0"/>
        <v>45000</v>
      </c>
    </row>
    <row r="39" spans="1:11" ht="12.75" customHeight="1">
      <c r="A39" s="5"/>
      <c r="B39" s="56" t="s">
        <v>57</v>
      </c>
      <c r="C39" s="57"/>
      <c r="D39" s="57"/>
      <c r="E39" s="57"/>
      <c r="F39" s="58"/>
      <c r="G39" s="69">
        <f>SUM(G34:G38)</f>
        <v>194000</v>
      </c>
    </row>
    <row r="40" spans="1:11" ht="12" customHeight="1">
      <c r="A40" s="2"/>
      <c r="B40" s="51"/>
      <c r="C40" s="52"/>
      <c r="D40" s="52"/>
      <c r="E40" s="52"/>
      <c r="F40" s="53"/>
      <c r="G40" s="53"/>
    </row>
    <row r="41" spans="1:11" ht="12" customHeight="1">
      <c r="A41" s="5"/>
      <c r="B41" s="40" t="s">
        <v>58</v>
      </c>
      <c r="C41" s="41"/>
      <c r="D41" s="42"/>
      <c r="E41" s="42"/>
      <c r="F41" s="43"/>
      <c r="G41" s="43"/>
    </row>
    <row r="42" spans="1:11" ht="24" customHeight="1">
      <c r="A42" s="5"/>
      <c r="B42" s="55" t="s">
        <v>59</v>
      </c>
      <c r="C42" s="55" t="s">
        <v>60</v>
      </c>
      <c r="D42" s="55" t="s">
        <v>61</v>
      </c>
      <c r="E42" s="55" t="s">
        <v>30</v>
      </c>
      <c r="F42" s="55" t="s">
        <v>31</v>
      </c>
      <c r="G42" s="55" t="s">
        <v>32</v>
      </c>
      <c r="K42" s="135"/>
    </row>
    <row r="43" spans="1:11" ht="12.75" customHeight="1">
      <c r="A43" s="26"/>
      <c r="B43" s="59" t="s">
        <v>62</v>
      </c>
      <c r="C43" s="60"/>
      <c r="D43" s="60"/>
      <c r="E43" s="60"/>
      <c r="F43" s="60"/>
      <c r="G43" s="60"/>
      <c r="K43" s="135"/>
    </row>
    <row r="44" spans="1:11" ht="12.75" customHeight="1">
      <c r="A44" s="26"/>
      <c r="B44" s="17" t="s">
        <v>63</v>
      </c>
      <c r="C44" s="61" t="s">
        <v>64</v>
      </c>
      <c r="D44" s="62">
        <v>200</v>
      </c>
      <c r="E44" s="61" t="s">
        <v>50</v>
      </c>
      <c r="F44" s="63">
        <v>600</v>
      </c>
      <c r="G44" s="63">
        <f>(D44*F44)</f>
        <v>120000</v>
      </c>
    </row>
    <row r="45" spans="1:11" ht="12.75" customHeight="1">
      <c r="A45" s="26"/>
      <c r="B45" s="64" t="s">
        <v>65</v>
      </c>
      <c r="C45" s="65"/>
      <c r="D45" s="18"/>
      <c r="E45" s="65"/>
      <c r="F45" s="63"/>
      <c r="G45" s="63"/>
    </row>
    <row r="46" spans="1:11" ht="12.75" customHeight="1">
      <c r="A46" s="26"/>
      <c r="B46" s="17" t="s">
        <v>66</v>
      </c>
      <c r="C46" s="61" t="s">
        <v>67</v>
      </c>
      <c r="D46" s="62">
        <v>300</v>
      </c>
      <c r="E46" s="61" t="s">
        <v>68</v>
      </c>
      <c r="F46" s="63">
        <v>1160</v>
      </c>
      <c r="G46" s="63">
        <f>(D46*F46)</f>
        <v>348000</v>
      </c>
    </row>
    <row r="47" spans="1:11" ht="12.75" customHeight="1">
      <c r="A47" s="26"/>
      <c r="B47" s="17" t="s">
        <v>69</v>
      </c>
      <c r="C47" s="61" t="s">
        <v>67</v>
      </c>
      <c r="D47" s="62">
        <v>200</v>
      </c>
      <c r="E47" s="61" t="s">
        <v>68</v>
      </c>
      <c r="F47" s="63">
        <v>1200</v>
      </c>
      <c r="G47" s="63">
        <v>200000</v>
      </c>
    </row>
    <row r="48" spans="1:11" ht="12.75" customHeight="1">
      <c r="A48" s="26"/>
      <c r="B48" s="17" t="s">
        <v>70</v>
      </c>
      <c r="C48" s="61" t="s">
        <v>67</v>
      </c>
      <c r="D48" s="62">
        <v>400</v>
      </c>
      <c r="E48" s="61" t="s">
        <v>68</v>
      </c>
      <c r="F48" s="63">
        <v>1460</v>
      </c>
      <c r="G48" s="63">
        <f>(D48*F48)</f>
        <v>584000</v>
      </c>
    </row>
    <row r="49" spans="1:7" ht="12.75" customHeight="1">
      <c r="A49" s="26"/>
      <c r="B49" s="64" t="s">
        <v>71</v>
      </c>
      <c r="C49" s="65"/>
      <c r="D49" s="18"/>
      <c r="E49" s="65"/>
      <c r="F49" s="63"/>
      <c r="G49" s="63"/>
    </row>
    <row r="50" spans="1:7" ht="12.75" customHeight="1">
      <c r="A50" s="26"/>
      <c r="B50" s="17" t="s">
        <v>72</v>
      </c>
      <c r="C50" s="61" t="s">
        <v>73</v>
      </c>
      <c r="D50" s="62">
        <v>2</v>
      </c>
      <c r="E50" s="61" t="s">
        <v>74</v>
      </c>
      <c r="F50" s="63">
        <v>18960</v>
      </c>
      <c r="G50" s="63">
        <f>(D50*F50)</f>
        <v>37920</v>
      </c>
    </row>
    <row r="51" spans="1:7" ht="12.75" customHeight="1">
      <c r="A51" s="26"/>
      <c r="B51" s="147" t="s">
        <v>75</v>
      </c>
      <c r="C51" s="148"/>
      <c r="D51" s="149"/>
      <c r="E51" s="148"/>
      <c r="F51" s="150"/>
      <c r="G51" s="150"/>
    </row>
    <row r="52" spans="1:7" ht="12.75" customHeight="1">
      <c r="A52" s="91"/>
      <c r="B52" s="151" t="s">
        <v>76</v>
      </c>
      <c r="C52" s="148" t="s">
        <v>77</v>
      </c>
      <c r="D52" s="149">
        <v>0.5</v>
      </c>
      <c r="E52" s="148" t="s">
        <v>78</v>
      </c>
      <c r="F52" s="150">
        <v>90000</v>
      </c>
      <c r="G52" s="150">
        <v>45000</v>
      </c>
    </row>
    <row r="53" spans="1:7" ht="13.5" customHeight="1">
      <c r="A53" s="5"/>
      <c r="B53" s="66" t="s">
        <v>79</v>
      </c>
      <c r="C53" s="67"/>
      <c r="D53" s="67"/>
      <c r="E53" s="67"/>
      <c r="F53" s="68"/>
      <c r="G53" s="69">
        <f>SUM(G43:G52)</f>
        <v>1334920</v>
      </c>
    </row>
    <row r="54" spans="1:7" ht="12" customHeight="1">
      <c r="A54" s="2"/>
      <c r="B54" s="51"/>
      <c r="C54" s="52"/>
      <c r="D54" s="52"/>
      <c r="E54" s="70"/>
      <c r="F54" s="53"/>
      <c r="G54" s="53"/>
    </row>
    <row r="55" spans="1:7" ht="12" customHeight="1">
      <c r="A55" s="5"/>
      <c r="B55" s="40" t="s">
        <v>80</v>
      </c>
      <c r="C55" s="41"/>
      <c r="D55" s="42"/>
      <c r="E55" s="42"/>
      <c r="F55" s="43"/>
      <c r="G55" s="43"/>
    </row>
    <row r="56" spans="1:7" ht="24" customHeight="1">
      <c r="A56" s="5"/>
      <c r="B56" s="54" t="s">
        <v>81</v>
      </c>
      <c r="C56" s="55" t="s">
        <v>60</v>
      </c>
      <c r="D56" s="55" t="s">
        <v>61</v>
      </c>
      <c r="E56" s="54" t="s">
        <v>30</v>
      </c>
      <c r="F56" s="55" t="s">
        <v>31</v>
      </c>
      <c r="G56" s="54" t="s">
        <v>32</v>
      </c>
    </row>
    <row r="57" spans="1:7" ht="12.75" customHeight="1">
      <c r="A57" s="26"/>
      <c r="B57" s="13" t="s">
        <v>82</v>
      </c>
      <c r="C57" s="61" t="s">
        <v>64</v>
      </c>
      <c r="D57" s="63">
        <v>65000</v>
      </c>
      <c r="E57" s="34"/>
      <c r="F57" s="71">
        <v>5</v>
      </c>
      <c r="G57" s="63">
        <v>325000</v>
      </c>
    </row>
    <row r="58" spans="1:7" ht="19.5" customHeight="1">
      <c r="A58" s="26"/>
      <c r="B58" s="72" t="s">
        <v>83</v>
      </c>
      <c r="C58" s="65"/>
      <c r="D58" s="63"/>
      <c r="E58" s="73"/>
      <c r="F58" s="71"/>
      <c r="G58" s="63"/>
    </row>
    <row r="59" spans="1:7" ht="13.5" customHeight="1">
      <c r="A59" s="5"/>
      <c r="B59" s="74" t="s">
        <v>84</v>
      </c>
      <c r="C59" s="75"/>
      <c r="D59" s="75"/>
      <c r="E59" s="75"/>
      <c r="F59" s="76"/>
      <c r="G59" s="77">
        <f>SUM(G57)</f>
        <v>325000</v>
      </c>
    </row>
    <row r="60" spans="1:7" ht="12" customHeight="1">
      <c r="A60" s="2"/>
      <c r="B60" s="94"/>
      <c r="C60" s="94"/>
      <c r="D60" s="94"/>
      <c r="E60" s="94"/>
      <c r="F60" s="95"/>
      <c r="G60" s="95"/>
    </row>
    <row r="61" spans="1:7" ht="12" customHeight="1">
      <c r="A61" s="91"/>
      <c r="B61" s="96" t="s">
        <v>85</v>
      </c>
      <c r="C61" s="97"/>
      <c r="D61" s="97"/>
      <c r="E61" s="97"/>
      <c r="F61" s="97"/>
      <c r="G61" s="98">
        <f>G25+G39+G53+G59</f>
        <v>1923920</v>
      </c>
    </row>
    <row r="62" spans="1:7" ht="12" customHeight="1">
      <c r="A62" s="91"/>
      <c r="B62" s="99" t="s">
        <v>86</v>
      </c>
      <c r="C62" s="79"/>
      <c r="D62" s="79"/>
      <c r="E62" s="79"/>
      <c r="F62" s="79"/>
      <c r="G62" s="100">
        <f>G61*0.05</f>
        <v>96196</v>
      </c>
    </row>
    <row r="63" spans="1:7" ht="12" customHeight="1">
      <c r="A63" s="91"/>
      <c r="B63" s="101" t="s">
        <v>87</v>
      </c>
      <c r="C63" s="78"/>
      <c r="D63" s="78"/>
      <c r="E63" s="78"/>
      <c r="F63" s="78"/>
      <c r="G63" s="102">
        <f>G62+G61</f>
        <v>2020116</v>
      </c>
    </row>
    <row r="64" spans="1:7" ht="12" customHeight="1">
      <c r="A64" s="91"/>
      <c r="B64" s="99" t="s">
        <v>88</v>
      </c>
      <c r="C64" s="79"/>
      <c r="D64" s="79"/>
      <c r="E64" s="79"/>
      <c r="F64" s="79"/>
      <c r="G64" s="100">
        <f>G12</f>
        <v>2730000</v>
      </c>
    </row>
    <row r="65" spans="1:7" ht="12" customHeight="1">
      <c r="A65" s="91"/>
      <c r="B65" s="103" t="s">
        <v>89</v>
      </c>
      <c r="C65" s="104"/>
      <c r="D65" s="104"/>
      <c r="E65" s="104"/>
      <c r="F65" s="104"/>
      <c r="G65" s="105">
        <f>G64-G63</f>
        <v>709884</v>
      </c>
    </row>
    <row r="66" spans="1:7" ht="12" customHeight="1">
      <c r="A66" s="91"/>
      <c r="B66" s="92" t="s">
        <v>90</v>
      </c>
      <c r="C66" s="93"/>
      <c r="D66" s="93"/>
      <c r="E66" s="93"/>
      <c r="F66" s="93"/>
      <c r="G66" s="88"/>
    </row>
    <row r="67" spans="1:7" ht="12.75" customHeight="1" thickBot="1">
      <c r="A67" s="91"/>
      <c r="B67" s="106"/>
      <c r="C67" s="93"/>
      <c r="D67" s="93"/>
      <c r="E67" s="93"/>
      <c r="F67" s="93"/>
      <c r="G67" s="88"/>
    </row>
    <row r="68" spans="1:7" ht="12" customHeight="1">
      <c r="A68" s="91"/>
      <c r="B68" s="118" t="s">
        <v>91</v>
      </c>
      <c r="C68" s="119"/>
      <c r="D68" s="119"/>
      <c r="E68" s="119"/>
      <c r="F68" s="120"/>
      <c r="G68" s="88"/>
    </row>
    <row r="69" spans="1:7" ht="12" customHeight="1">
      <c r="A69" s="91"/>
      <c r="B69" s="121" t="s">
        <v>92</v>
      </c>
      <c r="C69" s="90"/>
      <c r="D69" s="90"/>
      <c r="E69" s="90"/>
      <c r="F69" s="122"/>
      <c r="G69" s="88"/>
    </row>
    <row r="70" spans="1:7" ht="12" customHeight="1">
      <c r="A70" s="91"/>
      <c r="B70" s="121" t="s">
        <v>93</v>
      </c>
      <c r="C70" s="90"/>
      <c r="D70" s="90"/>
      <c r="E70" s="90"/>
      <c r="F70" s="122"/>
      <c r="G70" s="88"/>
    </row>
    <row r="71" spans="1:7" ht="12" customHeight="1">
      <c r="A71" s="91"/>
      <c r="B71" s="121" t="s">
        <v>94</v>
      </c>
      <c r="C71" s="90"/>
      <c r="D71" s="90"/>
      <c r="E71" s="90"/>
      <c r="F71" s="122"/>
      <c r="G71" s="88"/>
    </row>
    <row r="72" spans="1:7" ht="12" customHeight="1">
      <c r="A72" s="91"/>
      <c r="B72" s="121" t="s">
        <v>95</v>
      </c>
      <c r="C72" s="90"/>
      <c r="D72" s="90"/>
      <c r="E72" s="90"/>
      <c r="F72" s="122"/>
      <c r="G72" s="88"/>
    </row>
    <row r="73" spans="1:7" ht="12" customHeight="1">
      <c r="A73" s="91"/>
      <c r="B73" s="121" t="s">
        <v>96</v>
      </c>
      <c r="C73" s="90"/>
      <c r="D73" s="90"/>
      <c r="E73" s="90"/>
      <c r="F73" s="122"/>
      <c r="G73" s="88"/>
    </row>
    <row r="74" spans="1:7" ht="12.75" customHeight="1" thickBot="1">
      <c r="A74" s="91"/>
      <c r="B74" s="123" t="s">
        <v>97</v>
      </c>
      <c r="C74" s="124"/>
      <c r="D74" s="124"/>
      <c r="E74" s="124"/>
      <c r="F74" s="125"/>
      <c r="G74" s="88"/>
    </row>
    <row r="75" spans="1:7" ht="12.75" customHeight="1">
      <c r="A75" s="91"/>
      <c r="B75" s="116"/>
      <c r="C75" s="90"/>
      <c r="D75" s="90"/>
      <c r="E75" s="90"/>
      <c r="F75" s="90"/>
      <c r="G75" s="88"/>
    </row>
    <row r="76" spans="1:7" ht="15" customHeight="1" thickBot="1">
      <c r="A76" s="91"/>
      <c r="B76" s="152" t="s">
        <v>98</v>
      </c>
      <c r="C76" s="153"/>
      <c r="D76" s="115"/>
      <c r="E76" s="81"/>
      <c r="F76" s="81"/>
      <c r="G76" s="88"/>
    </row>
    <row r="77" spans="1:7" ht="12" customHeight="1">
      <c r="A77" s="91"/>
      <c r="B77" s="108" t="s">
        <v>81</v>
      </c>
      <c r="C77" s="82" t="s">
        <v>99</v>
      </c>
      <c r="D77" s="109" t="s">
        <v>100</v>
      </c>
      <c r="E77" s="81"/>
      <c r="F77" s="81"/>
      <c r="G77" s="88"/>
    </row>
    <row r="78" spans="1:7" ht="12" customHeight="1">
      <c r="A78" s="91"/>
      <c r="B78" s="110" t="s">
        <v>101</v>
      </c>
      <c r="C78" s="83">
        <f>G25</f>
        <v>70000</v>
      </c>
      <c r="D78" s="111">
        <f>(C78/C84)</f>
        <v>3.4396073737320135E-2</v>
      </c>
      <c r="E78" s="81"/>
      <c r="F78" s="81"/>
      <c r="G78" s="88"/>
    </row>
    <row r="79" spans="1:7" ht="12" customHeight="1">
      <c r="A79" s="91"/>
      <c r="B79" s="110" t="s">
        <v>102</v>
      </c>
      <c r="C79" s="84">
        <f>G30</f>
        <v>15000</v>
      </c>
      <c r="D79" s="111">
        <v>0</v>
      </c>
      <c r="E79" s="81"/>
      <c r="F79" s="81"/>
      <c r="G79" s="88"/>
    </row>
    <row r="80" spans="1:7" ht="12" customHeight="1">
      <c r="A80" s="91"/>
      <c r="B80" s="110" t="s">
        <v>103</v>
      </c>
      <c r="C80" s="83">
        <f>G39</f>
        <v>194000</v>
      </c>
      <c r="D80" s="111">
        <f>(C80/C84)</f>
        <v>9.532626150057294E-2</v>
      </c>
      <c r="E80" s="81"/>
      <c r="F80" s="81"/>
      <c r="G80" s="88"/>
    </row>
    <row r="81" spans="1:7" ht="12" customHeight="1">
      <c r="A81" s="91"/>
      <c r="B81" s="110" t="s">
        <v>59</v>
      </c>
      <c r="C81" s="83">
        <f>G53</f>
        <v>1334920</v>
      </c>
      <c r="D81" s="111">
        <f>(C81/C84)</f>
        <v>0.65594295362033417</v>
      </c>
      <c r="E81" s="81"/>
      <c r="F81" s="81"/>
      <c r="G81" s="88"/>
    </row>
    <row r="82" spans="1:7" ht="12" customHeight="1">
      <c r="A82" s="91"/>
      <c r="B82" s="110" t="s">
        <v>104</v>
      </c>
      <c r="C82" s="85">
        <f>G59</f>
        <v>325000</v>
      </c>
      <c r="D82" s="111">
        <f>(C82/C84)</f>
        <v>0.15969605663755776</v>
      </c>
      <c r="E82" s="87"/>
      <c r="F82" s="87"/>
      <c r="G82" s="88"/>
    </row>
    <row r="83" spans="1:7" ht="12" customHeight="1">
      <c r="A83" s="91"/>
      <c r="B83" s="110" t="s">
        <v>105</v>
      </c>
      <c r="C83" s="85">
        <f>G62</f>
        <v>96196</v>
      </c>
      <c r="D83" s="111">
        <f>(C83/C84)</f>
        <v>4.7268067274789251E-2</v>
      </c>
      <c r="E83" s="87"/>
      <c r="F83" s="87"/>
      <c r="G83" s="88"/>
    </row>
    <row r="84" spans="1:7" ht="12.75" customHeight="1" thickBot="1">
      <c r="A84" s="91"/>
      <c r="B84" s="112" t="s">
        <v>106</v>
      </c>
      <c r="C84" s="113">
        <f>SUM(C78:C83)</f>
        <v>2035116</v>
      </c>
      <c r="D84" s="114">
        <f>SUM(D78:D83)</f>
        <v>0.99262941277057426</v>
      </c>
      <c r="E84" s="87"/>
      <c r="F84" s="87"/>
      <c r="G84" s="88"/>
    </row>
    <row r="85" spans="1:7" ht="12" customHeight="1">
      <c r="A85" s="91"/>
      <c r="B85" s="106"/>
      <c r="C85" s="93"/>
      <c r="D85" s="93"/>
      <c r="E85" s="93"/>
      <c r="F85" s="93"/>
      <c r="G85" s="88"/>
    </row>
    <row r="86" spans="1:7" ht="12.75" customHeight="1">
      <c r="A86" s="91"/>
      <c r="B86" s="107"/>
      <c r="C86" s="93"/>
      <c r="D86" s="93"/>
      <c r="E86" s="93"/>
      <c r="F86" s="93"/>
      <c r="G86" s="88"/>
    </row>
    <row r="87" spans="1:7" ht="12" customHeight="1" thickBot="1">
      <c r="A87" s="80"/>
      <c r="B87" s="127"/>
      <c r="C87" s="128" t="s">
        <v>107</v>
      </c>
      <c r="D87" s="129"/>
      <c r="E87" s="130"/>
      <c r="F87" s="86"/>
      <c r="G87" s="88"/>
    </row>
    <row r="88" spans="1:7" ht="12" customHeight="1">
      <c r="A88" s="91"/>
      <c r="B88" s="131" t="s">
        <v>108</v>
      </c>
      <c r="C88" s="132">
        <v>69</v>
      </c>
      <c r="D88" s="132">
        <v>70</v>
      </c>
      <c r="E88" s="133">
        <v>71</v>
      </c>
      <c r="F88" s="126"/>
      <c r="G88" s="89"/>
    </row>
    <row r="89" spans="1:7" ht="12.75" customHeight="1" thickBot="1">
      <c r="A89" s="91"/>
      <c r="B89" s="112" t="s">
        <v>109</v>
      </c>
      <c r="C89" s="113">
        <v>20429</v>
      </c>
      <c r="D89" s="113">
        <f>(G63/D88)</f>
        <v>28858.799999999999</v>
      </c>
      <c r="E89" s="134">
        <f>(G63/E88)</f>
        <v>28452.338028169015</v>
      </c>
      <c r="F89" s="126"/>
      <c r="G89" s="89"/>
    </row>
    <row r="90" spans="1:7" ht="15.6" customHeight="1">
      <c r="A90" s="91"/>
      <c r="B90" s="117" t="s">
        <v>110</v>
      </c>
      <c r="C90" s="90"/>
      <c r="D90" s="90"/>
      <c r="E90" s="90"/>
      <c r="F90" s="90"/>
      <c r="G90" s="90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2022-06-29T18:41:20Z</dcterms:modified>
  <cp:category/>
  <cp:contentStatus/>
</cp:coreProperties>
</file>