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GALVARINO\"/>
    </mc:Choice>
  </mc:AlternateContent>
  <bookViews>
    <workbookView xWindow="0" yWindow="0" windowWidth="19200" windowHeight="6720"/>
  </bookViews>
  <sheets>
    <sheet name="TRIG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" l="1"/>
  <c r="G39" i="1"/>
  <c r="G38" i="1"/>
  <c r="G28" i="1"/>
  <c r="G29" i="1"/>
  <c r="G30" i="1"/>
  <c r="G31" i="1"/>
  <c r="G32" i="1"/>
  <c r="G27" i="1"/>
  <c r="G53" i="1"/>
  <c r="G54" i="1"/>
  <c r="G48" i="1"/>
  <c r="G47" i="1"/>
  <c r="G45" i="1"/>
  <c r="G44" i="1"/>
  <c r="G43" i="1"/>
  <c r="G42" i="1"/>
  <c r="G36" i="1"/>
  <c r="G12" i="1"/>
  <c r="G59" i="1" s="1"/>
  <c r="G20" i="1"/>
  <c r="G21" i="1" s="1"/>
  <c r="D83" i="1"/>
  <c r="C77" i="1"/>
  <c r="C74" i="1"/>
  <c r="G49" i="1" l="1"/>
  <c r="C76" i="1" s="1"/>
  <c r="G33" i="1"/>
  <c r="C75" i="1" s="1"/>
  <c r="C73" i="1"/>
  <c r="G56" i="1" l="1"/>
  <c r="G57" i="1" s="1"/>
  <c r="C78" i="1" s="1"/>
  <c r="G58" i="1" l="1"/>
  <c r="D84" i="1" s="1"/>
  <c r="C79" i="1"/>
  <c r="C84" i="1" l="1"/>
  <c r="E84" i="1"/>
  <c r="G60" i="1"/>
  <c r="D77" i="1"/>
  <c r="D75" i="1"/>
  <c r="D76" i="1"/>
  <c r="D73" i="1"/>
  <c r="D78" i="1"/>
  <c r="D79" i="1" l="1"/>
</calcChain>
</file>

<file path=xl/sharedStrings.xml><?xml version="1.0" encoding="utf-8"?>
<sst xmlns="http://schemas.openxmlformats.org/spreadsheetml/2006/main" count="151" uniqueCount="110">
  <si>
    <t>RUBRO O CULTIVO</t>
  </si>
  <si>
    <t>FECHA ESTIMADA  PRECIO VENTA</t>
  </si>
  <si>
    <t>NIVEL TECNOLÓGICO</t>
  </si>
  <si>
    <t>REGIÓN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</si>
  <si>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</si>
  <si>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</si>
  <si>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</si>
  <si>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</si>
  <si>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</si>
  <si>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</si>
  <si>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</si>
  <si>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</si>
  <si>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</si>
  <si>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</si>
  <si>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</si>
  <si>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</si>
  <si>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</si>
  <si>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</si>
  <si>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</si>
  <si>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</si>
  <si>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</si>
  <si>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</si>
  <si>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</si>
  <si>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</si>
  <si>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</si>
  <si>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</si>
  <si>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</si>
  <si>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</si>
  <si>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</si>
  <si>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</si>
  <si>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</si>
  <si>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</si>
  <si>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</si>
  <si>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</si>
  <si>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</si>
  <si>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</si>
  <si>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</si>
  <si>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</si>
  <si>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</si>
  <si>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</si>
  <si>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</si>
  <si>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</si>
  <si>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</si>
  <si>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</si>
  <si>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</si>
  <si>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</si>
  <si>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</si>
  <si>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</si>
  <si>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</si>
  <si>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</si>
  <si>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</si>
  <si>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</si>
  <si>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</si>
  <si>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Urea</t>
  </si>
  <si>
    <t>ESPECIE</t>
  </si>
  <si>
    <t>ÁREA</t>
  </si>
  <si>
    <t>GALVARINO</t>
  </si>
  <si>
    <t>INGRESO ESPERADO ($)</t>
  </si>
  <si>
    <t>Vibrocultivador</t>
  </si>
  <si>
    <t>Abril-Mayo</t>
  </si>
  <si>
    <t>FERTILIZANTES</t>
  </si>
  <si>
    <t>NPK (MEZLA 11-30-11)</t>
  </si>
  <si>
    <t xml:space="preserve">Kg </t>
  </si>
  <si>
    <t>Mayo-Junio</t>
  </si>
  <si>
    <t>Agosto-Septiembre</t>
  </si>
  <si>
    <t>Enero-Febrero</t>
  </si>
  <si>
    <t>Rastrajes (offset)</t>
  </si>
  <si>
    <t>Siembra mecanizada</t>
  </si>
  <si>
    <t>Aplicación de herbicidas</t>
  </si>
  <si>
    <t>Agosto</t>
  </si>
  <si>
    <t>Aplicación de pesticidas</t>
  </si>
  <si>
    <t>Octubre-Noviembre</t>
  </si>
  <si>
    <t>Cosecha mecanizada</t>
  </si>
  <si>
    <t>Febrero</t>
  </si>
  <si>
    <t>SEMILLAS</t>
  </si>
  <si>
    <t>HERBICIDAS</t>
  </si>
  <si>
    <t>Ajax</t>
  </si>
  <si>
    <t>sobre</t>
  </si>
  <si>
    <t>Agosto-Sepimbre</t>
  </si>
  <si>
    <t>MCPA</t>
  </si>
  <si>
    <t xml:space="preserve">Lt </t>
  </si>
  <si>
    <t>FUNGICIDAS</t>
  </si>
  <si>
    <t>Jangal</t>
  </si>
  <si>
    <t>Cal</t>
  </si>
  <si>
    <t>Abril</t>
  </si>
  <si>
    <t>Análisis de suelo</t>
  </si>
  <si>
    <t>Muestra</t>
  </si>
  <si>
    <t>CRAC</t>
  </si>
  <si>
    <t>TRIGO INTERMEDIO</t>
  </si>
  <si>
    <t xml:space="preserve">Traslados de insumos </t>
  </si>
  <si>
    <t>Bacara Forte</t>
  </si>
  <si>
    <t>Roundup Full</t>
  </si>
  <si>
    <t>Indar Flo (desinfección de semillas)</t>
  </si>
  <si>
    <t>Mayo</t>
  </si>
  <si>
    <t>Materiales de cosecha</t>
  </si>
  <si>
    <t xml:space="preserve">Un </t>
  </si>
  <si>
    <t>Enero</t>
  </si>
  <si>
    <t>MEDIO</t>
  </si>
  <si>
    <t>ARAUCANÍA</t>
  </si>
  <si>
    <t>JM</t>
  </si>
  <si>
    <t>Septiembre-Octubre</t>
  </si>
  <si>
    <t>MERCADO LOCAL</t>
  </si>
  <si>
    <t>ENERO-FEBREO 2023</t>
  </si>
  <si>
    <t>SEQUIA</t>
  </si>
  <si>
    <t>RENDIMIENTO (kilos/ha)</t>
  </si>
  <si>
    <t>Rendimiento  (kilos/hà)</t>
  </si>
  <si>
    <t>Costo unitario ($/ kilo) (*)</t>
  </si>
  <si>
    <t>PRECIO ESPERADO ($/kilos)</t>
  </si>
  <si>
    <t>ESCENARIOS COSTO UNITARIO  ($/Kilo)</t>
  </si>
  <si>
    <t>$/há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</si>
</sst>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\ _€_-;\-* #,##0.00\ _€_-;_-* &quot;-&quot;??\ _€_-;_-@_-"/>
    <numFmt numFmtId="167" formatCode="#,##0.0"/>
    <numFmt numFmtId="168" formatCode="dd/mm/yyyy;@"/>
  </numFmts>
  <fonts count="25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9"/>
      <color indexed="8"/>
      <name val="Helvetica Neue"/>
      <family val="2"/>
      <scheme val="minor"/>
    </font>
    <font>
      <b/>
      <sz val="8"/>
      <color indexed="9"/>
      <name val="Calibri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b/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000000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7" fillId="0" borderId="16"/>
    <xf numFmtId="43" fontId="18" fillId="0" borderId="0" applyFont="0" applyFill="0" applyBorder="0" applyAlignment="0" applyProtection="0"/>
    <xf numFmtId="166" fontId="17" fillId="0" borderId="16" applyFont="0" applyFill="0" applyBorder="0" applyAlignment="0" applyProtection="0"/>
  </cellStyleXfs>
  <cellXfs count="15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0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6" fillId="3" borderId="13" xfId="0" applyNumberFormat="1" applyFont="1" applyFill="1" applyBorder="1" applyAlignment="1">
      <alignment vertical="center"/>
    </xf>
    <xf numFmtId="0" fontId="6" fillId="3" borderId="13" xfId="0" applyFont="1" applyFill="1" applyBorder="1" applyAlignment="1">
      <alignment horizontal="center" vertical="center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13" fillId="6" borderId="16" xfId="0" applyFont="1" applyFill="1" applyBorder="1" applyAlignment="1"/>
    <xf numFmtId="3" fontId="11" fillId="2" borderId="6" xfId="0" applyNumberFormat="1" applyFont="1" applyFill="1" applyBorder="1" applyAlignment="1">
      <alignment vertical="center"/>
    </xf>
    <xf numFmtId="165" fontId="11" fillId="2" borderId="6" xfId="0" applyNumberFormat="1" applyFont="1" applyFill="1" applyBorder="1" applyAlignment="1">
      <alignment vertical="center"/>
    </xf>
    <xf numFmtId="0" fontId="8" fillId="6" borderId="16" xfId="0" applyFont="1" applyFill="1" applyBorder="1" applyAlignment="1">
      <alignment vertical="center"/>
    </xf>
    <xf numFmtId="0" fontId="13" fillId="2" borderId="16" xfId="0" applyFont="1" applyFill="1" applyBorder="1" applyAlignment="1"/>
    <xf numFmtId="0" fontId="0" fillId="2" borderId="18" xfId="0" applyFont="1" applyFill="1" applyBorder="1" applyAlignment="1"/>
    <xf numFmtId="49" fontId="0" fillId="2" borderId="16" xfId="0" applyNumberFormat="1" applyFont="1" applyFill="1" applyBorder="1" applyAlignment="1">
      <alignment vertical="center"/>
    </xf>
    <xf numFmtId="0" fontId="8" fillId="2" borderId="16" xfId="0" applyFont="1" applyFill="1" applyBorder="1" applyAlignment="1">
      <alignment vertical="center"/>
    </xf>
    <xf numFmtId="0" fontId="2" fillId="2" borderId="19" xfId="0" applyFont="1" applyFill="1" applyBorder="1" applyAlignment="1"/>
    <xf numFmtId="3" fontId="2" fillId="2" borderId="19" xfId="0" applyNumberFormat="1" applyFont="1" applyFill="1" applyBorder="1" applyAlignment="1"/>
    <xf numFmtId="0" fontId="0" fillId="2" borderId="16" xfId="0" applyFont="1" applyFill="1" applyBorder="1" applyAlignment="1">
      <alignment vertical="center"/>
    </xf>
    <xf numFmtId="0" fontId="14" fillId="2" borderId="16" xfId="0" applyFont="1" applyFill="1" applyBorder="1" applyAlignment="1">
      <alignment vertical="center"/>
    </xf>
    <xf numFmtId="49" fontId="11" fillId="7" borderId="20" xfId="0" applyNumberFormat="1" applyFont="1" applyFill="1" applyBorder="1" applyAlignment="1">
      <alignment vertical="center"/>
    </xf>
    <xf numFmtId="49" fontId="11" fillId="2" borderId="22" xfId="0" applyNumberFormat="1" applyFont="1" applyFill="1" applyBorder="1" applyAlignment="1">
      <alignment vertical="center"/>
    </xf>
    <xf numFmtId="9" fontId="13" fillId="2" borderId="23" xfId="0" applyNumberFormat="1" applyFont="1" applyFill="1" applyBorder="1" applyAlignment="1"/>
    <xf numFmtId="49" fontId="11" fillId="7" borderId="24" xfId="0" applyNumberFormat="1" applyFont="1" applyFill="1" applyBorder="1" applyAlignment="1">
      <alignment vertical="center"/>
    </xf>
    <xf numFmtId="165" fontId="11" fillId="7" borderId="25" xfId="0" applyNumberFormat="1" applyFont="1" applyFill="1" applyBorder="1" applyAlignment="1">
      <alignment vertical="center"/>
    </xf>
    <xf numFmtId="9" fontId="11" fillId="7" borderId="26" xfId="0" applyNumberFormat="1" applyFont="1" applyFill="1" applyBorder="1" applyAlignment="1">
      <alignment vertical="center"/>
    </xf>
    <xf numFmtId="0" fontId="13" fillId="8" borderId="29" xfId="0" applyFont="1" applyFill="1" applyBorder="1" applyAlignment="1"/>
    <xf numFmtId="0" fontId="13" fillId="2" borderId="16" xfId="0" applyFont="1" applyFill="1" applyBorder="1" applyAlignment="1">
      <alignment vertical="center"/>
    </xf>
    <xf numFmtId="49" fontId="13" fillId="2" borderId="16" xfId="0" applyNumberFormat="1" applyFont="1" applyFill="1" applyBorder="1" applyAlignment="1">
      <alignment vertical="center"/>
    </xf>
    <xf numFmtId="49" fontId="11" fillId="2" borderId="30" xfId="0" applyNumberFormat="1" applyFont="1" applyFill="1" applyBorder="1" applyAlignment="1">
      <alignment vertical="center"/>
    </xf>
    <xf numFmtId="0" fontId="13" fillId="2" borderId="31" xfId="0" applyFont="1" applyFill="1" applyBorder="1" applyAlignment="1"/>
    <xf numFmtId="0" fontId="13" fillId="2" borderId="32" xfId="0" applyFont="1" applyFill="1" applyBorder="1" applyAlignment="1"/>
    <xf numFmtId="49" fontId="13" fillId="2" borderId="33" xfId="0" applyNumberFormat="1" applyFont="1" applyFill="1" applyBorder="1" applyAlignment="1">
      <alignment vertical="center"/>
    </xf>
    <xf numFmtId="0" fontId="13" fillId="2" borderId="34" xfId="0" applyFont="1" applyFill="1" applyBorder="1" applyAlignment="1"/>
    <xf numFmtId="49" fontId="13" fillId="2" borderId="35" xfId="0" applyNumberFormat="1" applyFont="1" applyFill="1" applyBorder="1" applyAlignment="1">
      <alignment vertical="center"/>
    </xf>
    <xf numFmtId="0" fontId="13" fillId="2" borderId="36" xfId="0" applyFont="1" applyFill="1" applyBorder="1" applyAlignment="1"/>
    <xf numFmtId="0" fontId="13" fillId="2" borderId="37" xfId="0" applyFont="1" applyFill="1" applyBorder="1" applyAlignment="1"/>
    <xf numFmtId="0" fontId="11" fillId="6" borderId="16" xfId="0" applyFont="1" applyFill="1" applyBorder="1" applyAlignment="1">
      <alignment vertical="center"/>
    </xf>
    <xf numFmtId="49" fontId="11" fillId="7" borderId="38" xfId="0" applyNumberFormat="1" applyFont="1" applyFill="1" applyBorder="1" applyAlignment="1">
      <alignment vertical="center"/>
    </xf>
    <xf numFmtId="165" fontId="11" fillId="7" borderId="26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/>
    <xf numFmtId="49" fontId="1" fillId="3" borderId="4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49" fontId="1" fillId="3" borderId="41" xfId="0" applyNumberFormat="1" applyFont="1" applyFill="1" applyBorder="1" applyAlignment="1">
      <alignment horizontal="right" vertical="center" wrapText="1"/>
    </xf>
    <xf numFmtId="3" fontId="2" fillId="2" borderId="19" xfId="0" applyNumberFormat="1" applyFont="1" applyFill="1" applyBorder="1" applyAlignment="1">
      <alignment horizontal="right"/>
    </xf>
    <xf numFmtId="164" fontId="1" fillId="2" borderId="16" xfId="0" applyNumberFormat="1" applyFont="1" applyFill="1" applyBorder="1" applyAlignment="1">
      <alignment horizontal="right" vertical="center"/>
    </xf>
    <xf numFmtId="164" fontId="15" fillId="2" borderId="16" xfId="0" applyNumberFormat="1" applyFont="1" applyFill="1" applyBorder="1" applyAlignment="1">
      <alignment horizontal="right" vertical="center"/>
    </xf>
    <xf numFmtId="0" fontId="13" fillId="2" borderId="16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0" fontId="7" fillId="3" borderId="15" xfId="0" applyFont="1" applyFill="1" applyBorder="1" applyAlignment="1">
      <alignment horizontal="right" vertical="center"/>
    </xf>
    <xf numFmtId="49" fontId="1" fillId="3" borderId="41" xfId="0" applyNumberFormat="1" applyFont="1" applyFill="1" applyBorder="1" applyAlignment="1">
      <alignment horizontal="center" vertical="center"/>
    </xf>
    <xf numFmtId="49" fontId="7" fillId="3" borderId="40" xfId="0" applyNumberFormat="1" applyFont="1" applyFill="1" applyBorder="1" applyAlignment="1">
      <alignment vertical="center"/>
    </xf>
    <xf numFmtId="0" fontId="7" fillId="3" borderId="40" xfId="0" applyFont="1" applyFill="1" applyBorder="1" applyAlignment="1">
      <alignment horizontal="center" vertical="center"/>
    </xf>
    <xf numFmtId="3" fontId="0" fillId="0" borderId="0" xfId="0" applyNumberFormat="1" applyFont="1" applyAlignment="1"/>
    <xf numFmtId="3" fontId="11" fillId="7" borderId="39" xfId="0" applyNumberFormat="1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>
      <alignment horizontal="center" vertical="center"/>
    </xf>
    <xf numFmtId="49" fontId="13" fillId="7" borderId="21" xfId="0" applyNumberFormat="1" applyFont="1" applyFill="1" applyBorder="1" applyAlignment="1">
      <alignment horizontal="center"/>
    </xf>
    <xf numFmtId="0" fontId="19" fillId="0" borderId="16" xfId="0" applyFont="1" applyBorder="1" applyAlignment="1">
      <alignment vertical="center"/>
    </xf>
    <xf numFmtId="49" fontId="20" fillId="3" borderId="5" xfId="0" applyNumberFormat="1" applyFont="1" applyFill="1" applyBorder="1" applyAlignment="1">
      <alignment vertical="center" wrapText="1"/>
    </xf>
    <xf numFmtId="0" fontId="10" fillId="2" borderId="7" xfId="0" applyFont="1" applyFill="1" applyBorder="1" applyAlignment="1"/>
    <xf numFmtId="0" fontId="4" fillId="2" borderId="7" xfId="0" applyFont="1" applyFill="1" applyBorder="1" applyAlignment="1"/>
    <xf numFmtId="3" fontId="22" fillId="0" borderId="40" xfId="0" applyNumberFormat="1" applyFont="1" applyBorder="1" applyAlignment="1">
      <alignment horizontal="center" vertical="center"/>
    </xf>
    <xf numFmtId="3" fontId="22" fillId="0" borderId="40" xfId="0" applyNumberFormat="1" applyFont="1" applyFill="1" applyBorder="1" applyAlignment="1">
      <alignment horizontal="center" vertical="center"/>
    </xf>
    <xf numFmtId="0" fontId="4" fillId="0" borderId="45" xfId="0" applyFont="1" applyBorder="1" applyAlignment="1">
      <alignment vertical="center" wrapText="1"/>
    </xf>
    <xf numFmtId="0" fontId="4" fillId="0" borderId="45" xfId="0" applyFont="1" applyBorder="1" applyAlignment="1">
      <alignment vertical="center"/>
    </xf>
    <xf numFmtId="3" fontId="21" fillId="0" borderId="48" xfId="0" applyNumberFormat="1" applyFont="1" applyBorder="1" applyAlignment="1">
      <alignment horizontal="center" vertical="center"/>
    </xf>
    <xf numFmtId="167" fontId="21" fillId="0" borderId="48" xfId="0" applyNumberFormat="1" applyFont="1" applyBorder="1" applyAlignment="1">
      <alignment horizontal="center" vertical="center"/>
    </xf>
    <xf numFmtId="0" fontId="4" fillId="2" borderId="40" xfId="0" applyFont="1" applyFill="1" applyBorder="1" applyAlignment="1">
      <alignment horizontal="center"/>
    </xf>
    <xf numFmtId="3" fontId="22" fillId="0" borderId="40" xfId="0" applyNumberFormat="1" applyFont="1" applyFill="1" applyBorder="1" applyAlignment="1">
      <alignment horizontal="left" vertical="center" wrapText="1"/>
    </xf>
    <xf numFmtId="3" fontId="23" fillId="0" borderId="40" xfId="0" applyNumberFormat="1" applyFont="1" applyFill="1" applyBorder="1" applyAlignment="1">
      <alignment horizontal="center" vertical="center"/>
    </xf>
    <xf numFmtId="4" fontId="23" fillId="0" borderId="40" xfId="0" applyNumberFormat="1" applyFont="1" applyFill="1" applyBorder="1" applyAlignment="1">
      <alignment horizontal="center" vertical="center"/>
    </xf>
    <xf numFmtId="3" fontId="22" fillId="0" borderId="40" xfId="0" applyNumberFormat="1" applyFont="1" applyFill="1" applyBorder="1" applyAlignment="1">
      <alignment horizontal="left" vertical="center"/>
    </xf>
    <xf numFmtId="3" fontId="21" fillId="0" borderId="40" xfId="0" applyNumberFormat="1" applyFont="1" applyBorder="1" applyAlignment="1">
      <alignment horizontal="left" vertical="center"/>
    </xf>
    <xf numFmtId="3" fontId="24" fillId="0" borderId="40" xfId="0" applyNumberFormat="1" applyFont="1" applyFill="1" applyBorder="1" applyAlignment="1">
      <alignment horizontal="left" vertical="center"/>
    </xf>
    <xf numFmtId="0" fontId="4" fillId="2" borderId="40" xfId="0" applyFont="1" applyFill="1" applyBorder="1" applyAlignment="1">
      <alignment horizontal="left"/>
    </xf>
    <xf numFmtId="4" fontId="22" fillId="0" borderId="40" xfId="2" applyNumberFormat="1" applyFont="1" applyBorder="1" applyAlignment="1">
      <alignment horizontal="center" vertical="center"/>
    </xf>
    <xf numFmtId="0" fontId="23" fillId="0" borderId="40" xfId="0" applyFont="1" applyFill="1" applyBorder="1" applyAlignment="1">
      <alignment horizontal="right" vertical="center"/>
    </xf>
    <xf numFmtId="168" fontId="23" fillId="0" borderId="40" xfId="0" applyNumberFormat="1" applyFont="1" applyFill="1" applyBorder="1" applyAlignment="1">
      <alignment horizontal="right" vertical="center"/>
    </xf>
    <xf numFmtId="3" fontId="23" fillId="9" borderId="40" xfId="0" applyNumberFormat="1" applyFont="1" applyFill="1" applyBorder="1" applyAlignment="1">
      <alignment horizontal="right" vertical="center"/>
    </xf>
    <xf numFmtId="3" fontId="23" fillId="0" borderId="40" xfId="0" applyNumberFormat="1" applyFont="1" applyFill="1" applyBorder="1" applyAlignment="1">
      <alignment horizontal="right" vertical="center"/>
    </xf>
    <xf numFmtId="17" fontId="23" fillId="0" borderId="40" xfId="0" applyNumberFormat="1" applyFont="1" applyFill="1" applyBorder="1" applyAlignment="1">
      <alignment horizontal="right" vertical="center" wrapText="1"/>
    </xf>
    <xf numFmtId="0" fontId="23" fillId="0" borderId="40" xfId="0" applyFont="1" applyFill="1" applyBorder="1" applyAlignment="1">
      <alignment horizontal="right" vertical="center" wrapText="1"/>
    </xf>
    <xf numFmtId="0" fontId="23" fillId="9" borderId="40" xfId="0" applyFont="1" applyFill="1" applyBorder="1" applyAlignment="1">
      <alignment horizontal="right" vertical="center"/>
    </xf>
    <xf numFmtId="49" fontId="6" fillId="3" borderId="46" xfId="0" applyNumberFormat="1" applyFont="1" applyFill="1" applyBorder="1" applyAlignment="1">
      <alignment wrapText="1"/>
    </xf>
    <xf numFmtId="49" fontId="6" fillId="3" borderId="47" xfId="0" applyNumberFormat="1" applyFont="1" applyFill="1" applyBorder="1" applyAlignment="1">
      <alignment wrapText="1"/>
    </xf>
    <xf numFmtId="0" fontId="4" fillId="0" borderId="45" xfId="0" applyFont="1" applyBorder="1" applyAlignment="1">
      <alignment vertical="center" wrapText="1"/>
    </xf>
    <xf numFmtId="0" fontId="4" fillId="0" borderId="45" xfId="0" applyFont="1" applyBorder="1" applyAlignment="1">
      <alignment vertical="center"/>
    </xf>
    <xf numFmtId="49" fontId="5" fillId="3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49" fontId="16" fillId="8" borderId="42" xfId="0" applyNumberFormat="1" applyFont="1" applyFill="1" applyBorder="1" applyAlignment="1">
      <alignment horizontal="center" vertical="center"/>
    </xf>
    <xf numFmtId="49" fontId="16" fillId="8" borderId="43" xfId="0" applyNumberFormat="1" applyFont="1" applyFill="1" applyBorder="1" applyAlignment="1">
      <alignment horizontal="center" vertical="center"/>
    </xf>
    <xf numFmtId="49" fontId="16" fillId="8" borderId="44" xfId="0" applyNumberFormat="1" applyFont="1" applyFill="1" applyBorder="1" applyAlignment="1">
      <alignment horizontal="center" vertical="center"/>
    </xf>
    <xf numFmtId="49" fontId="16" fillId="8" borderId="27" xfId="0" applyNumberFormat="1" applyFont="1" applyFill="1" applyBorder="1" applyAlignment="1">
      <alignment vertical="center"/>
    </xf>
    <xf numFmtId="0" fontId="11" fillId="8" borderId="28" xfId="0" applyFont="1" applyFill="1" applyBorder="1" applyAlignment="1">
      <alignment vertical="center"/>
    </xf>
    <xf numFmtId="3" fontId="21" fillId="0" borderId="48" xfId="0" applyNumberFormat="1" applyFont="1" applyBorder="1" applyAlignment="1">
      <alignment horizontal="right" vertical="center"/>
    </xf>
    <xf numFmtId="3" fontId="22" fillId="0" borderId="48" xfId="0" applyNumberFormat="1" applyFont="1" applyBorder="1" applyAlignment="1">
      <alignment horizontal="right" vertical="center"/>
    </xf>
    <xf numFmtId="0" fontId="6" fillId="3" borderId="6" xfId="0" applyFont="1" applyFill="1" applyBorder="1" applyAlignment="1">
      <alignment horizontal="right" vertical="center"/>
    </xf>
    <xf numFmtId="3" fontId="6" fillId="3" borderId="6" xfId="0" applyNumberFormat="1" applyFont="1" applyFill="1" applyBorder="1" applyAlignment="1">
      <alignment horizontal="right" vertical="center"/>
    </xf>
    <xf numFmtId="3" fontId="22" fillId="0" borderId="40" xfId="0" applyNumberFormat="1" applyFont="1" applyBorder="1" applyAlignment="1">
      <alignment horizontal="right" vertical="center"/>
    </xf>
    <xf numFmtId="3" fontId="22" fillId="0" borderId="40" xfId="0" applyNumberFormat="1" applyFont="1" applyBorder="1" applyAlignment="1" applyProtection="1">
      <alignment horizontal="right" vertical="center"/>
      <protection hidden="1"/>
    </xf>
    <xf numFmtId="0" fontId="6" fillId="3" borderId="13" xfId="0" applyFont="1" applyFill="1" applyBorder="1" applyAlignment="1">
      <alignment horizontal="right" vertical="center"/>
    </xf>
    <xf numFmtId="3" fontId="6" fillId="3" borderId="13" xfId="0" applyNumberFormat="1" applyFont="1" applyFill="1" applyBorder="1" applyAlignment="1">
      <alignment horizontal="right" vertical="center"/>
    </xf>
    <xf numFmtId="3" fontId="22" fillId="0" borderId="40" xfId="0" applyNumberFormat="1" applyFont="1" applyFill="1" applyBorder="1" applyAlignment="1">
      <alignment horizontal="right" vertical="center"/>
    </xf>
    <xf numFmtId="3" fontId="22" fillId="9" borderId="40" xfId="0" applyNumberFormat="1" applyFont="1" applyFill="1" applyBorder="1" applyAlignment="1">
      <alignment horizontal="right" vertical="center"/>
    </xf>
    <xf numFmtId="0" fontId="7" fillId="3" borderId="40" xfId="0" applyFont="1" applyFill="1" applyBorder="1" applyAlignment="1">
      <alignment horizontal="right" vertical="center"/>
    </xf>
    <xf numFmtId="3" fontId="6" fillId="3" borderId="40" xfId="0" applyNumberFormat="1" applyFont="1" applyFill="1" applyBorder="1" applyAlignment="1">
      <alignment horizontal="right" vertical="center"/>
    </xf>
    <xf numFmtId="0" fontId="4" fillId="2" borderId="40" xfId="0" applyFont="1" applyFill="1" applyBorder="1" applyAlignment="1">
      <alignment horizontal="right"/>
    </xf>
    <xf numFmtId="49" fontId="4" fillId="2" borderId="40" xfId="0" applyNumberFormat="1" applyFont="1" applyFill="1" applyBorder="1" applyAlignment="1">
      <alignment horizontal="right"/>
    </xf>
    <xf numFmtId="3" fontId="4" fillId="2" borderId="40" xfId="0" applyNumberFormat="1" applyFont="1" applyFill="1" applyBorder="1" applyAlignment="1">
      <alignment horizontal="right"/>
    </xf>
    <xf numFmtId="3" fontId="6" fillId="3" borderId="15" xfId="0" applyNumberFormat="1" applyFont="1" applyFill="1" applyBorder="1" applyAlignment="1">
      <alignment horizontal="right" vertical="center"/>
    </xf>
    <xf numFmtId="0" fontId="1" fillId="5" borderId="16" xfId="0" applyFont="1" applyFill="1" applyBorder="1" applyAlignment="1">
      <alignment vertical="center"/>
    </xf>
    <xf numFmtId="0" fontId="1" fillId="3" borderId="16" xfId="0" applyFont="1" applyFill="1" applyBorder="1" applyAlignment="1">
      <alignment vertical="center"/>
    </xf>
    <xf numFmtId="49" fontId="1" fillId="5" borderId="49" xfId="0" applyNumberFormat="1" applyFont="1" applyFill="1" applyBorder="1" applyAlignment="1">
      <alignment vertical="center"/>
    </xf>
    <xf numFmtId="0" fontId="1" fillId="5" borderId="50" xfId="0" applyFont="1" applyFill="1" applyBorder="1" applyAlignment="1">
      <alignment vertical="center"/>
    </xf>
    <xf numFmtId="164" fontId="1" fillId="5" borderId="51" xfId="0" applyNumberFormat="1" applyFont="1" applyFill="1" applyBorder="1" applyAlignment="1">
      <alignment vertical="center"/>
    </xf>
    <xf numFmtId="49" fontId="1" fillId="3" borderId="52" xfId="0" applyNumberFormat="1" applyFont="1" applyFill="1" applyBorder="1" applyAlignment="1">
      <alignment vertical="center"/>
    </xf>
    <xf numFmtId="164" fontId="1" fillId="3" borderId="53" xfId="0" applyNumberFormat="1" applyFont="1" applyFill="1" applyBorder="1" applyAlignment="1">
      <alignment vertical="center"/>
    </xf>
    <xf numFmtId="49" fontId="1" fillId="5" borderId="52" xfId="0" applyNumberFormat="1" applyFont="1" applyFill="1" applyBorder="1" applyAlignment="1">
      <alignment vertical="center"/>
    </xf>
    <xf numFmtId="164" fontId="1" fillId="5" borderId="53" xfId="0" applyNumberFormat="1" applyFont="1" applyFill="1" applyBorder="1" applyAlignment="1">
      <alignment vertical="center"/>
    </xf>
    <xf numFmtId="49" fontId="1" fillId="5" borderId="54" xfId="0" applyNumberFormat="1" applyFont="1" applyFill="1" applyBorder="1" applyAlignment="1">
      <alignment vertical="center"/>
    </xf>
    <xf numFmtId="0" fontId="8" fillId="5" borderId="55" xfId="0" applyFont="1" applyFill="1" applyBorder="1" applyAlignment="1">
      <alignment vertical="center"/>
    </xf>
    <xf numFmtId="164" fontId="1" fillId="5" borderId="56" xfId="0" applyNumberFormat="1" applyFont="1" applyFill="1" applyBorder="1" applyAlignment="1">
      <alignment vertical="center"/>
    </xf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zoomScaleNormal="100" workbookViewId="0">
      <selection activeCell="G70" sqref="G70"/>
    </sheetView>
  </sheetViews>
  <sheetFormatPr baseColWidth="10" defaultColWidth="10.85546875" defaultRowHeight="11.25" customHeight="1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75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66"/>
    </row>
    <row r="2" spans="1:7" ht="15" customHeight="1">
      <c r="A2" s="2"/>
      <c r="B2" s="2"/>
      <c r="C2" s="2"/>
      <c r="D2" s="2"/>
      <c r="E2" s="2"/>
      <c r="F2" s="2"/>
      <c r="G2" s="66"/>
    </row>
    <row r="3" spans="1:7" ht="15" customHeight="1">
      <c r="A3" s="2"/>
      <c r="B3" s="2"/>
      <c r="C3" s="2"/>
      <c r="D3" s="2"/>
      <c r="E3" s="2"/>
      <c r="F3" s="2"/>
      <c r="G3" s="66"/>
    </row>
    <row r="4" spans="1:7" ht="15" customHeight="1">
      <c r="A4" s="2"/>
      <c r="B4" s="2"/>
      <c r="C4" s="2"/>
      <c r="D4" s="2"/>
      <c r="E4" s="2"/>
      <c r="F4" s="2"/>
      <c r="G4" s="66"/>
    </row>
    <row r="5" spans="1:7" ht="15" customHeight="1">
      <c r="A5" s="2"/>
      <c r="B5" s="2"/>
      <c r="C5" s="2"/>
      <c r="D5" s="2"/>
      <c r="E5" s="2"/>
      <c r="F5" s="2"/>
      <c r="G5" s="66"/>
    </row>
    <row r="6" spans="1:7" ht="15" customHeight="1">
      <c r="A6" s="2"/>
      <c r="B6" s="2"/>
      <c r="C6" s="2"/>
      <c r="D6" s="2"/>
      <c r="E6" s="2"/>
      <c r="F6" s="2"/>
      <c r="G6" s="66"/>
    </row>
    <row r="7" spans="1:7" ht="15" customHeight="1">
      <c r="A7" s="2"/>
      <c r="B7" s="2"/>
      <c r="C7" s="2"/>
      <c r="D7" s="2"/>
      <c r="E7" s="2"/>
      <c r="F7" s="2"/>
      <c r="G7" s="66"/>
    </row>
    <row r="8" spans="1:7" ht="15" customHeight="1">
      <c r="A8" s="2"/>
      <c r="B8" s="3"/>
      <c r="C8" s="4"/>
      <c r="D8" s="2"/>
      <c r="E8" s="4"/>
      <c r="F8" s="4"/>
      <c r="G8" s="67"/>
    </row>
    <row r="9" spans="1:7" ht="12" customHeight="1">
      <c r="A9" s="5"/>
      <c r="B9" s="86" t="s">
        <v>0</v>
      </c>
      <c r="C9" s="109" t="s">
        <v>88</v>
      </c>
      <c r="D9" s="87"/>
      <c r="E9" s="111" t="s">
        <v>104</v>
      </c>
      <c r="F9" s="112"/>
      <c r="G9" s="107">
        <v>6000</v>
      </c>
    </row>
    <row r="10" spans="1:7" ht="13.5" customHeight="1">
      <c r="A10" s="5"/>
      <c r="B10" s="91" t="s">
        <v>54</v>
      </c>
      <c r="C10" s="104" t="s">
        <v>87</v>
      </c>
      <c r="D10" s="88"/>
      <c r="E10" s="113" t="s">
        <v>1</v>
      </c>
      <c r="F10" s="113"/>
      <c r="G10" s="105">
        <v>44986</v>
      </c>
    </row>
    <row r="11" spans="1:7" ht="15.6" customHeight="1">
      <c r="A11" s="5"/>
      <c r="B11" s="91" t="s">
        <v>2</v>
      </c>
      <c r="C11" s="104" t="s">
        <v>97</v>
      </c>
      <c r="D11" s="88"/>
      <c r="E11" s="113" t="s">
        <v>107</v>
      </c>
      <c r="F11" s="113"/>
      <c r="G11" s="106">
        <v>350</v>
      </c>
    </row>
    <row r="12" spans="1:7" ht="13.5" customHeight="1">
      <c r="A12" s="5"/>
      <c r="B12" s="91" t="s">
        <v>3</v>
      </c>
      <c r="C12" s="104" t="s">
        <v>98</v>
      </c>
      <c r="D12" s="88"/>
      <c r="E12" s="92" t="s">
        <v>57</v>
      </c>
      <c r="F12" s="92"/>
      <c r="G12" s="106">
        <f>G9*G11</f>
        <v>2100000</v>
      </c>
    </row>
    <row r="13" spans="1:7" ht="12.95" customHeight="1">
      <c r="A13" s="5"/>
      <c r="B13" s="91" t="s">
        <v>55</v>
      </c>
      <c r="C13" s="110" t="s">
        <v>56</v>
      </c>
      <c r="D13" s="88"/>
      <c r="E13" s="113" t="s">
        <v>4</v>
      </c>
      <c r="F13" s="113"/>
      <c r="G13" s="104" t="s">
        <v>101</v>
      </c>
    </row>
    <row r="14" spans="1:7" ht="13.5" customHeight="1">
      <c r="A14" s="5"/>
      <c r="B14" s="91" t="s">
        <v>5</v>
      </c>
      <c r="C14" s="109" t="s">
        <v>56</v>
      </c>
      <c r="D14" s="88"/>
      <c r="E14" s="113" t="s">
        <v>6</v>
      </c>
      <c r="F14" s="113"/>
      <c r="G14" s="108" t="s">
        <v>102</v>
      </c>
    </row>
    <row r="15" spans="1:7" ht="14.45" customHeight="1">
      <c r="A15" s="5"/>
      <c r="B15" s="91" t="s">
        <v>7</v>
      </c>
      <c r="C15" s="105">
        <v>44713</v>
      </c>
      <c r="D15" s="88"/>
      <c r="E15" s="114" t="s">
        <v>8</v>
      </c>
      <c r="F15" s="114"/>
      <c r="G15" s="104" t="s">
        <v>103</v>
      </c>
    </row>
    <row r="16" spans="1:7" ht="12" customHeight="1">
      <c r="A16" s="2"/>
      <c r="B16" s="6"/>
      <c r="C16" s="7"/>
      <c r="D16" s="8"/>
      <c r="E16" s="9"/>
      <c r="F16" s="9"/>
      <c r="G16" s="85"/>
    </row>
    <row r="17" spans="1:7" ht="12" customHeight="1">
      <c r="A17" s="10"/>
      <c r="B17" s="115" t="s">
        <v>9</v>
      </c>
      <c r="C17" s="116"/>
      <c r="D17" s="116"/>
      <c r="E17" s="116"/>
      <c r="F17" s="116"/>
      <c r="G17" s="116"/>
    </row>
    <row r="18" spans="1:7" ht="12" customHeight="1">
      <c r="A18" s="5"/>
      <c r="B18" s="11" t="s">
        <v>10</v>
      </c>
      <c r="C18" s="12"/>
      <c r="D18" s="13"/>
      <c r="E18" s="13"/>
      <c r="F18" s="13"/>
      <c r="G18" s="68"/>
    </row>
    <row r="19" spans="1:7" ht="24" customHeight="1">
      <c r="A19" s="10"/>
      <c r="B19" s="14" t="s">
        <v>11</v>
      </c>
      <c r="C19" s="14" t="s">
        <v>12</v>
      </c>
      <c r="D19" s="14" t="s">
        <v>13</v>
      </c>
      <c r="E19" s="14" t="s">
        <v>14</v>
      </c>
      <c r="F19" s="14" t="s">
        <v>15</v>
      </c>
      <c r="G19" s="14" t="s">
        <v>16</v>
      </c>
    </row>
    <row r="20" spans="1:7" ht="12.75" customHeight="1">
      <c r="A20" s="10"/>
      <c r="B20" s="96" t="s">
        <v>89</v>
      </c>
      <c r="C20" s="93" t="s">
        <v>17</v>
      </c>
      <c r="D20" s="94">
        <v>1</v>
      </c>
      <c r="E20" s="122" t="s">
        <v>65</v>
      </c>
      <c r="F20" s="123">
        <v>20000</v>
      </c>
      <c r="G20" s="123">
        <f t="shared" ref="G20" si="0">D20*F20</f>
        <v>20000</v>
      </c>
    </row>
    <row r="21" spans="1:7" ht="12.75" customHeight="1">
      <c r="A21" s="10"/>
      <c r="B21" s="15" t="s">
        <v>18</v>
      </c>
      <c r="C21" s="16"/>
      <c r="D21" s="16"/>
      <c r="E21" s="124"/>
      <c r="F21" s="124"/>
      <c r="G21" s="125">
        <f>SUM(G20)</f>
        <v>20000</v>
      </c>
    </row>
    <row r="22" spans="1:7" ht="12.75" customHeight="1">
      <c r="A22" s="10"/>
      <c r="B22" s="17" t="s">
        <v>19</v>
      </c>
      <c r="C22" s="18"/>
      <c r="D22" s="19"/>
      <c r="E22" s="19"/>
      <c r="F22" s="20"/>
      <c r="G22" s="69"/>
    </row>
    <row r="23" spans="1:7" ht="12.75" customHeight="1">
      <c r="A23" s="10"/>
      <c r="B23" s="21" t="s">
        <v>11</v>
      </c>
      <c r="C23" s="22" t="s">
        <v>12</v>
      </c>
      <c r="D23" s="22" t="s">
        <v>13</v>
      </c>
      <c r="E23" s="21" t="s">
        <v>52</v>
      </c>
      <c r="F23" s="22" t="s">
        <v>15</v>
      </c>
      <c r="G23" s="21" t="s">
        <v>16</v>
      </c>
    </row>
    <row r="24" spans="1:7" ht="12.75" customHeight="1">
      <c r="A24" s="10"/>
      <c r="B24" s="23" t="s">
        <v>20</v>
      </c>
      <c r="C24" s="24"/>
      <c r="D24" s="24"/>
      <c r="E24" s="24"/>
      <c r="F24" s="25"/>
      <c r="G24" s="82"/>
    </row>
    <row r="25" spans="1:7" ht="12.75" customHeight="1">
      <c r="A25" s="10"/>
      <c r="B25" s="17" t="s">
        <v>21</v>
      </c>
      <c r="C25" s="18"/>
      <c r="D25" s="19"/>
      <c r="E25" s="19"/>
      <c r="F25" s="20"/>
      <c r="G25" s="69"/>
    </row>
    <row r="26" spans="1:7" ht="12.75" customHeight="1">
      <c r="A26" s="10"/>
      <c r="B26" s="26" t="s">
        <v>11</v>
      </c>
      <c r="C26" s="26" t="s">
        <v>12</v>
      </c>
      <c r="D26" s="26" t="s">
        <v>13</v>
      </c>
      <c r="E26" s="26" t="s">
        <v>14</v>
      </c>
      <c r="F26" s="27" t="s">
        <v>15</v>
      </c>
      <c r="G26" s="26" t="s">
        <v>16</v>
      </c>
    </row>
    <row r="27" spans="1:7" ht="15.75" customHeight="1">
      <c r="A27" s="10"/>
      <c r="B27" s="99" t="s">
        <v>66</v>
      </c>
      <c r="C27" s="89" t="s">
        <v>99</v>
      </c>
      <c r="D27" s="103">
        <v>0.25</v>
      </c>
      <c r="E27" s="126" t="s">
        <v>59</v>
      </c>
      <c r="F27" s="126">
        <v>320000</v>
      </c>
      <c r="G27" s="127">
        <f>D27*F27</f>
        <v>80000</v>
      </c>
    </row>
    <row r="28" spans="1:7" ht="12.75" customHeight="1">
      <c r="A28" s="10"/>
      <c r="B28" s="99" t="s">
        <v>58</v>
      </c>
      <c r="C28" s="89" t="s">
        <v>99</v>
      </c>
      <c r="D28" s="103">
        <v>0.13</v>
      </c>
      <c r="E28" s="126" t="s">
        <v>63</v>
      </c>
      <c r="F28" s="126">
        <v>280000</v>
      </c>
      <c r="G28" s="127">
        <f t="shared" ref="G28:G32" si="1">D28*F28</f>
        <v>36400</v>
      </c>
    </row>
    <row r="29" spans="1:7" ht="12.75" customHeight="1">
      <c r="A29" s="10"/>
      <c r="B29" s="99" t="s">
        <v>67</v>
      </c>
      <c r="C29" s="89" t="s">
        <v>99</v>
      </c>
      <c r="D29" s="103">
        <v>0.13</v>
      </c>
      <c r="E29" s="126" t="s">
        <v>63</v>
      </c>
      <c r="F29" s="126">
        <v>320000</v>
      </c>
      <c r="G29" s="127">
        <f t="shared" si="1"/>
        <v>41600</v>
      </c>
    </row>
    <row r="30" spans="1:7" ht="12.75" customHeight="1">
      <c r="A30" s="10"/>
      <c r="B30" s="99" t="s">
        <v>68</v>
      </c>
      <c r="C30" s="89" t="s">
        <v>99</v>
      </c>
      <c r="D30" s="103">
        <v>0.06</v>
      </c>
      <c r="E30" s="126" t="s">
        <v>69</v>
      </c>
      <c r="F30" s="126">
        <v>160000</v>
      </c>
      <c r="G30" s="127">
        <f t="shared" si="1"/>
        <v>9600</v>
      </c>
    </row>
    <row r="31" spans="1:7" ht="12.75" customHeight="1">
      <c r="A31" s="10"/>
      <c r="B31" s="100" t="s">
        <v>70</v>
      </c>
      <c r="C31" s="89" t="s">
        <v>99</v>
      </c>
      <c r="D31" s="103">
        <v>0.06</v>
      </c>
      <c r="E31" s="126" t="s">
        <v>71</v>
      </c>
      <c r="F31" s="126">
        <v>160000</v>
      </c>
      <c r="G31" s="127">
        <f t="shared" si="1"/>
        <v>9600</v>
      </c>
    </row>
    <row r="32" spans="1:7" ht="12" customHeight="1">
      <c r="A32" s="2"/>
      <c r="B32" s="100" t="s">
        <v>72</v>
      </c>
      <c r="C32" s="89" t="s">
        <v>99</v>
      </c>
      <c r="D32" s="103">
        <v>0.13</v>
      </c>
      <c r="E32" s="126" t="s">
        <v>73</v>
      </c>
      <c r="F32" s="126">
        <v>440000</v>
      </c>
      <c r="G32" s="127">
        <f t="shared" si="1"/>
        <v>57200</v>
      </c>
    </row>
    <row r="33" spans="1:7" ht="12" customHeight="1">
      <c r="A33" s="5"/>
      <c r="B33" s="28" t="s">
        <v>22</v>
      </c>
      <c r="C33" s="29"/>
      <c r="D33" s="29"/>
      <c r="E33" s="128"/>
      <c r="F33" s="128"/>
      <c r="G33" s="129">
        <f>SUM(G27:G32)</f>
        <v>234400</v>
      </c>
    </row>
    <row r="34" spans="1:7" ht="12" customHeight="1">
      <c r="A34" s="5"/>
      <c r="B34" s="17" t="s">
        <v>23</v>
      </c>
      <c r="C34" s="18"/>
      <c r="D34" s="19"/>
      <c r="E34" s="19"/>
      <c r="F34" s="20"/>
      <c r="G34" s="69"/>
    </row>
    <row r="35" spans="1:7" ht="12" customHeight="1">
      <c r="A35" s="5"/>
      <c r="B35" s="65" t="s">
        <v>24</v>
      </c>
      <c r="C35" s="65" t="s">
        <v>25</v>
      </c>
      <c r="D35" s="65" t="s">
        <v>26</v>
      </c>
      <c r="E35" s="65" t="s">
        <v>14</v>
      </c>
      <c r="F35" s="65" t="s">
        <v>15</v>
      </c>
      <c r="G35" s="70" t="s">
        <v>16</v>
      </c>
    </row>
    <row r="36" spans="1:7" ht="12" customHeight="1">
      <c r="A36" s="2"/>
      <c r="B36" s="101" t="s">
        <v>74</v>
      </c>
      <c r="C36" s="90" t="s">
        <v>62</v>
      </c>
      <c r="D36" s="97">
        <v>160</v>
      </c>
      <c r="E36" s="130" t="s">
        <v>63</v>
      </c>
      <c r="F36" s="107">
        <v>500</v>
      </c>
      <c r="G36" s="131">
        <f>(D36*F36)*1.19</f>
        <v>95200</v>
      </c>
    </row>
    <row r="37" spans="1:7" ht="12.75" customHeight="1">
      <c r="A37" s="10"/>
      <c r="B37" s="101" t="s">
        <v>60</v>
      </c>
      <c r="C37" s="90"/>
      <c r="D37" s="97"/>
      <c r="E37" s="130"/>
      <c r="F37" s="107"/>
      <c r="G37" s="131"/>
    </row>
    <row r="38" spans="1:7" ht="12.75" customHeight="1">
      <c r="A38" s="10"/>
      <c r="B38" s="99" t="s">
        <v>83</v>
      </c>
      <c r="C38" s="90" t="s">
        <v>62</v>
      </c>
      <c r="D38" s="97">
        <v>1000</v>
      </c>
      <c r="E38" s="130" t="s">
        <v>84</v>
      </c>
      <c r="F38" s="107">
        <v>95</v>
      </c>
      <c r="G38" s="131">
        <f t="shared" ref="G38:G40" si="2">(D38*F38)*1.19</f>
        <v>113050</v>
      </c>
    </row>
    <row r="39" spans="1:7" ht="12.75" customHeight="1">
      <c r="A39" s="10"/>
      <c r="B39" s="99" t="s">
        <v>61</v>
      </c>
      <c r="C39" s="90" t="s">
        <v>62</v>
      </c>
      <c r="D39" s="97">
        <v>350</v>
      </c>
      <c r="E39" s="130" t="s">
        <v>63</v>
      </c>
      <c r="F39" s="107">
        <v>1100</v>
      </c>
      <c r="G39" s="131">
        <f t="shared" si="2"/>
        <v>458150</v>
      </c>
    </row>
    <row r="40" spans="1:7" ht="12.75" customHeight="1">
      <c r="A40" s="10"/>
      <c r="B40" s="99" t="s">
        <v>53</v>
      </c>
      <c r="C40" s="90" t="s">
        <v>62</v>
      </c>
      <c r="D40" s="97">
        <v>250</v>
      </c>
      <c r="E40" s="130" t="s">
        <v>64</v>
      </c>
      <c r="F40" s="107">
        <v>1200</v>
      </c>
      <c r="G40" s="131">
        <f t="shared" si="2"/>
        <v>357000</v>
      </c>
    </row>
    <row r="41" spans="1:7" ht="12" customHeight="1">
      <c r="A41" s="5"/>
      <c r="B41" s="101" t="s">
        <v>75</v>
      </c>
      <c r="C41" s="90"/>
      <c r="D41" s="97"/>
      <c r="E41" s="130"/>
      <c r="F41" s="107"/>
      <c r="G41" s="131"/>
    </row>
    <row r="42" spans="1:7" ht="15.95" customHeight="1">
      <c r="A42" s="5"/>
      <c r="B42" s="99" t="s">
        <v>90</v>
      </c>
      <c r="C42" s="90" t="s">
        <v>80</v>
      </c>
      <c r="D42" s="97">
        <v>1</v>
      </c>
      <c r="E42" s="130" t="s">
        <v>63</v>
      </c>
      <c r="F42" s="107">
        <v>60336</v>
      </c>
      <c r="G42" s="131">
        <f t="shared" ref="G42:G48" si="3">(D42*F42)*1.19</f>
        <v>71799.839999999997</v>
      </c>
    </row>
    <row r="43" spans="1:7" ht="15.95" customHeight="1">
      <c r="A43" s="37"/>
      <c r="B43" s="99" t="s">
        <v>91</v>
      </c>
      <c r="C43" s="90" t="s">
        <v>80</v>
      </c>
      <c r="D43" s="97">
        <v>3</v>
      </c>
      <c r="E43" s="130" t="s">
        <v>84</v>
      </c>
      <c r="F43" s="107">
        <v>13850</v>
      </c>
      <c r="G43" s="131">
        <f t="shared" si="3"/>
        <v>49444.5</v>
      </c>
    </row>
    <row r="44" spans="1:7" ht="15.95" customHeight="1">
      <c r="A44" s="37"/>
      <c r="B44" s="99" t="s">
        <v>76</v>
      </c>
      <c r="C44" s="90" t="s">
        <v>77</v>
      </c>
      <c r="D44" s="97">
        <v>1</v>
      </c>
      <c r="E44" s="130" t="s">
        <v>78</v>
      </c>
      <c r="F44" s="107">
        <v>1300</v>
      </c>
      <c r="G44" s="131">
        <f t="shared" si="3"/>
        <v>1547</v>
      </c>
    </row>
    <row r="45" spans="1:7" ht="15.95" customHeight="1">
      <c r="A45" s="37"/>
      <c r="B45" s="99" t="s">
        <v>79</v>
      </c>
      <c r="C45" s="90" t="s">
        <v>80</v>
      </c>
      <c r="D45" s="97">
        <v>1</v>
      </c>
      <c r="E45" s="130" t="s">
        <v>78</v>
      </c>
      <c r="F45" s="107">
        <v>18000</v>
      </c>
      <c r="G45" s="131">
        <f t="shared" si="3"/>
        <v>21420</v>
      </c>
    </row>
    <row r="46" spans="1:7" ht="15.95" customHeight="1">
      <c r="A46" s="37"/>
      <c r="B46" s="101" t="s">
        <v>81</v>
      </c>
      <c r="C46" s="90"/>
      <c r="D46" s="97"/>
      <c r="E46" s="130"/>
      <c r="F46" s="107"/>
      <c r="G46" s="131"/>
    </row>
    <row r="47" spans="1:7" ht="15.95" customHeight="1">
      <c r="A47" s="37"/>
      <c r="B47" s="99" t="s">
        <v>92</v>
      </c>
      <c r="C47" s="90" t="s">
        <v>80</v>
      </c>
      <c r="D47" s="98">
        <v>0.32</v>
      </c>
      <c r="E47" s="130" t="s">
        <v>93</v>
      </c>
      <c r="F47" s="107">
        <v>9900</v>
      </c>
      <c r="G47" s="131">
        <f t="shared" si="3"/>
        <v>3769.9199999999996</v>
      </c>
    </row>
    <row r="48" spans="1:7" ht="15.95" customHeight="1">
      <c r="A48" s="37"/>
      <c r="B48" s="99" t="s">
        <v>82</v>
      </c>
      <c r="C48" s="90" t="s">
        <v>80</v>
      </c>
      <c r="D48" s="97">
        <v>1</v>
      </c>
      <c r="E48" s="130" t="s">
        <v>100</v>
      </c>
      <c r="F48" s="107">
        <v>20680</v>
      </c>
      <c r="G48" s="131">
        <f t="shared" si="3"/>
        <v>24609.199999999997</v>
      </c>
    </row>
    <row r="49" spans="1:11" ht="12.75" customHeight="1">
      <c r="A49" s="10"/>
      <c r="B49" s="78"/>
      <c r="C49" s="79"/>
      <c r="D49" s="79"/>
      <c r="E49" s="132"/>
      <c r="F49" s="132"/>
      <c r="G49" s="133">
        <f>SUM(G36:G48)</f>
        <v>1195990.46</v>
      </c>
    </row>
    <row r="50" spans="1:11" ht="12.75" customHeight="1">
      <c r="A50" s="10"/>
      <c r="B50" s="17" t="s">
        <v>27</v>
      </c>
      <c r="C50" s="18"/>
      <c r="D50" s="19"/>
      <c r="E50" s="19"/>
      <c r="F50" s="20"/>
      <c r="G50" s="69"/>
    </row>
    <row r="51" spans="1:11" ht="12.75" customHeight="1">
      <c r="A51" s="10"/>
      <c r="B51" s="77" t="s">
        <v>28</v>
      </c>
      <c r="C51" s="65" t="s">
        <v>25</v>
      </c>
      <c r="D51" s="65" t="s">
        <v>26</v>
      </c>
      <c r="E51" s="77" t="s">
        <v>14</v>
      </c>
      <c r="F51" s="65" t="s">
        <v>15</v>
      </c>
      <c r="G51" s="77" t="s">
        <v>16</v>
      </c>
    </row>
    <row r="52" spans="1:11" ht="12.75" customHeight="1">
      <c r="A52" s="37"/>
      <c r="B52" s="102" t="s">
        <v>85</v>
      </c>
      <c r="C52" s="95" t="s">
        <v>86</v>
      </c>
      <c r="D52" s="134">
        <v>1</v>
      </c>
      <c r="E52" s="135" t="s">
        <v>84</v>
      </c>
      <c r="F52" s="136">
        <v>29412</v>
      </c>
      <c r="G52" s="136">
        <v>35000</v>
      </c>
      <c r="K52" s="64"/>
    </row>
    <row r="53" spans="1:11" ht="12.75" customHeight="1">
      <c r="A53" s="37"/>
      <c r="B53" s="99" t="s">
        <v>94</v>
      </c>
      <c r="C53" s="90" t="s">
        <v>95</v>
      </c>
      <c r="D53" s="107">
        <v>80</v>
      </c>
      <c r="E53" s="130" t="s">
        <v>96</v>
      </c>
      <c r="F53" s="107">
        <v>302.5</v>
      </c>
      <c r="G53" s="131">
        <f t="shared" ref="G53" si="4">(D53*F53)*1.19</f>
        <v>28798</v>
      </c>
    </row>
    <row r="54" spans="1:11" ht="12.75" customHeight="1">
      <c r="A54" s="37"/>
      <c r="B54" s="30" t="s">
        <v>29</v>
      </c>
      <c r="C54" s="31"/>
      <c r="D54" s="76"/>
      <c r="E54" s="76"/>
      <c r="F54" s="76"/>
      <c r="G54" s="137">
        <f>SUM(G52:G53)</f>
        <v>63798</v>
      </c>
    </row>
    <row r="55" spans="1:11" ht="12.75" customHeight="1">
      <c r="A55" s="37"/>
      <c r="B55" s="40"/>
      <c r="C55" s="40"/>
      <c r="D55" s="40"/>
      <c r="E55" s="40"/>
      <c r="F55" s="41"/>
      <c r="G55" s="71"/>
    </row>
    <row r="56" spans="1:11" ht="12.75" customHeight="1">
      <c r="A56" s="37"/>
      <c r="B56" s="140" t="s">
        <v>30</v>
      </c>
      <c r="C56" s="141"/>
      <c r="D56" s="141"/>
      <c r="E56" s="141"/>
      <c r="F56" s="141"/>
      <c r="G56" s="142">
        <f>G21+G24+G33+G49+G54</f>
        <v>1514188.46</v>
      </c>
    </row>
    <row r="57" spans="1:11" ht="12.75" customHeight="1">
      <c r="A57" s="37"/>
      <c r="B57" s="143" t="s">
        <v>31</v>
      </c>
      <c r="C57" s="139"/>
      <c r="D57" s="139"/>
      <c r="E57" s="139"/>
      <c r="F57" s="139"/>
      <c r="G57" s="144">
        <f>G56*0.05</f>
        <v>75709.422999999995</v>
      </c>
    </row>
    <row r="58" spans="1:11" ht="12.75" customHeight="1">
      <c r="A58" s="37"/>
      <c r="B58" s="145" t="s">
        <v>32</v>
      </c>
      <c r="C58" s="138"/>
      <c r="D58" s="138"/>
      <c r="E58" s="138"/>
      <c r="F58" s="138"/>
      <c r="G58" s="146">
        <f>G57+G56</f>
        <v>1589897.8829999999</v>
      </c>
    </row>
    <row r="59" spans="1:11" ht="12.75" customHeight="1">
      <c r="A59" s="37"/>
      <c r="B59" s="143" t="s">
        <v>33</v>
      </c>
      <c r="C59" s="139"/>
      <c r="D59" s="139"/>
      <c r="E59" s="139"/>
      <c r="F59" s="139"/>
      <c r="G59" s="144">
        <f>G12</f>
        <v>2100000</v>
      </c>
    </row>
    <row r="60" spans="1:11" ht="12.75" customHeight="1">
      <c r="A60" s="37"/>
      <c r="B60" s="147" t="s">
        <v>34</v>
      </c>
      <c r="C60" s="148"/>
      <c r="D60" s="148"/>
      <c r="E60" s="148"/>
      <c r="F60" s="148"/>
      <c r="G60" s="149">
        <f>G59-G58</f>
        <v>510102.11700000009</v>
      </c>
    </row>
    <row r="61" spans="1:11" ht="12.75" customHeight="1">
      <c r="A61" s="37"/>
      <c r="B61" s="38" t="s">
        <v>35</v>
      </c>
      <c r="C61" s="39"/>
      <c r="D61" s="39"/>
      <c r="E61" s="39"/>
      <c r="F61" s="39"/>
      <c r="G61" s="72"/>
    </row>
    <row r="62" spans="1:11" ht="12.75" customHeight="1" thickBot="1">
      <c r="A62" s="37"/>
      <c r="B62" s="42"/>
      <c r="C62" s="39"/>
      <c r="D62" s="39"/>
      <c r="E62" s="39"/>
      <c r="F62" s="39"/>
      <c r="G62" s="72"/>
    </row>
    <row r="63" spans="1:11" ht="12.75" customHeight="1">
      <c r="A63" s="37"/>
      <c r="B63" s="53" t="s">
        <v>36</v>
      </c>
      <c r="C63" s="54"/>
      <c r="D63" s="54"/>
      <c r="E63" s="54"/>
      <c r="F63" s="55"/>
      <c r="G63" s="72"/>
    </row>
    <row r="64" spans="1:11" ht="12.75" customHeight="1">
      <c r="A64" s="37"/>
      <c r="B64" s="56" t="s">
        <v>37</v>
      </c>
      <c r="C64" s="36"/>
      <c r="D64" s="36"/>
      <c r="E64" s="36"/>
      <c r="F64" s="57"/>
      <c r="G64" s="72"/>
    </row>
    <row r="65" spans="1:9" ht="13.5" customHeight="1">
      <c r="A65" s="37"/>
      <c r="B65" s="56" t="s">
        <v>38</v>
      </c>
      <c r="C65" s="36"/>
      <c r="D65" s="36"/>
      <c r="E65" s="36"/>
      <c r="F65" s="57"/>
      <c r="G65" s="72"/>
    </row>
    <row r="66" spans="1:9" ht="12" customHeight="1">
      <c r="A66" s="2"/>
      <c r="B66" s="56" t="s">
        <v>39</v>
      </c>
      <c r="C66" s="36"/>
      <c r="D66" s="36"/>
      <c r="E66" s="36"/>
      <c r="F66" s="57"/>
      <c r="G66" s="72"/>
    </row>
    <row r="67" spans="1:9" ht="12" customHeight="1">
      <c r="A67" s="5"/>
      <c r="B67" s="56" t="s">
        <v>40</v>
      </c>
      <c r="C67" s="36"/>
      <c r="D67" s="36"/>
      <c r="E67" s="36"/>
      <c r="F67" s="57"/>
      <c r="G67" s="72"/>
    </row>
    <row r="68" spans="1:9" ht="24" customHeight="1">
      <c r="A68" s="5"/>
      <c r="B68" s="56" t="s">
        <v>41</v>
      </c>
      <c r="C68" s="36"/>
      <c r="D68" s="36"/>
      <c r="E68" s="36"/>
      <c r="F68" s="57"/>
      <c r="G68" s="72"/>
    </row>
    <row r="69" spans="1:9" ht="16.5" customHeight="1" thickBot="1">
      <c r="A69" s="37"/>
      <c r="B69" s="58" t="s">
        <v>42</v>
      </c>
      <c r="C69" s="59"/>
      <c r="D69" s="59"/>
      <c r="E69" s="59"/>
      <c r="F69" s="60"/>
      <c r="G69" s="72"/>
    </row>
    <row r="70" spans="1:9" ht="13.5" customHeight="1">
      <c r="A70" s="5"/>
      <c r="B70" s="51"/>
      <c r="C70" s="36"/>
      <c r="D70" s="36"/>
      <c r="E70" s="36"/>
      <c r="F70" s="36"/>
      <c r="G70" s="72"/>
      <c r="I70" s="80"/>
    </row>
    <row r="71" spans="1:9" ht="12" customHeight="1" thickBot="1">
      <c r="A71" s="2"/>
      <c r="B71" s="120" t="s">
        <v>43</v>
      </c>
      <c r="C71" s="121"/>
      <c r="D71" s="50"/>
      <c r="E71" s="32"/>
      <c r="F71" s="32"/>
      <c r="G71" s="72"/>
    </row>
    <row r="72" spans="1:9" ht="12" customHeight="1">
      <c r="A72" s="37"/>
      <c r="B72" s="44" t="s">
        <v>28</v>
      </c>
      <c r="C72" s="83" t="s">
        <v>109</v>
      </c>
      <c r="D72" s="84" t="s">
        <v>44</v>
      </c>
      <c r="E72" s="32"/>
      <c r="F72" s="32"/>
      <c r="G72" s="72"/>
    </row>
    <row r="73" spans="1:9" ht="12" customHeight="1">
      <c r="A73" s="37"/>
      <c r="B73" s="45" t="s">
        <v>45</v>
      </c>
      <c r="C73" s="33">
        <f>G21</f>
        <v>20000</v>
      </c>
      <c r="D73" s="46">
        <f>(C73/C79)</f>
        <v>1.2579424259790653E-2</v>
      </c>
      <c r="E73" s="32"/>
      <c r="F73" s="32"/>
      <c r="G73" s="72"/>
    </row>
    <row r="74" spans="1:9" ht="12" customHeight="1">
      <c r="A74" s="37"/>
      <c r="B74" s="45" t="s">
        <v>46</v>
      </c>
      <c r="C74" s="33">
        <f>G24</f>
        <v>0</v>
      </c>
      <c r="D74" s="46">
        <v>0</v>
      </c>
      <c r="E74" s="32"/>
      <c r="F74" s="32"/>
      <c r="G74" s="72"/>
    </row>
    <row r="75" spans="1:9" ht="12" customHeight="1">
      <c r="A75" s="37"/>
      <c r="B75" s="45" t="s">
        <v>47</v>
      </c>
      <c r="C75" s="33">
        <f>G33</f>
        <v>234400</v>
      </c>
      <c r="D75" s="46">
        <f>(C75/C79)</f>
        <v>0.14743085232474645</v>
      </c>
      <c r="E75" s="32"/>
      <c r="F75" s="32"/>
      <c r="G75" s="72"/>
    </row>
    <row r="76" spans="1:9" ht="12" customHeight="1">
      <c r="A76" s="37"/>
      <c r="B76" s="45" t="s">
        <v>24</v>
      </c>
      <c r="C76" s="33">
        <f>G49</f>
        <v>1195990.46</v>
      </c>
      <c r="D76" s="46">
        <f>(C76/C79)</f>
        <v>0.75224357035010914</v>
      </c>
      <c r="E76" s="32"/>
      <c r="F76" s="32"/>
      <c r="G76" s="72"/>
    </row>
    <row r="77" spans="1:9" ht="12" customHeight="1">
      <c r="A77" s="37"/>
      <c r="B77" s="45" t="s">
        <v>48</v>
      </c>
      <c r="C77" s="34">
        <f>G54</f>
        <v>63798</v>
      </c>
      <c r="D77" s="46">
        <f>(C77/C79)</f>
        <v>4.0127105446306204E-2</v>
      </c>
      <c r="E77" s="35"/>
      <c r="F77" s="35"/>
      <c r="G77" s="72"/>
    </row>
    <row r="78" spans="1:9" ht="12.75" customHeight="1">
      <c r="A78" s="37"/>
      <c r="B78" s="45" t="s">
        <v>49</v>
      </c>
      <c r="C78" s="34">
        <f>G57</f>
        <v>75709.422999999995</v>
      </c>
      <c r="D78" s="46">
        <f>(C78/C79)</f>
        <v>4.7619047619047616E-2</v>
      </c>
      <c r="E78" s="35"/>
      <c r="F78" s="35"/>
      <c r="G78" s="72"/>
    </row>
    <row r="79" spans="1:9" ht="12" customHeight="1" thickBot="1">
      <c r="A79" s="37"/>
      <c r="B79" s="47" t="s">
        <v>50</v>
      </c>
      <c r="C79" s="48">
        <f>SUM(C73:C78)</f>
        <v>1589897.8829999999</v>
      </c>
      <c r="D79" s="49">
        <f>SUM(D73:D78)</f>
        <v>1</v>
      </c>
      <c r="E79" s="35"/>
      <c r="F79" s="35"/>
      <c r="G79" s="72"/>
    </row>
    <row r="80" spans="1:9" ht="12" customHeight="1">
      <c r="A80" s="37"/>
      <c r="B80" s="42"/>
      <c r="C80" s="39"/>
      <c r="D80" s="39"/>
      <c r="E80" s="39"/>
      <c r="F80" s="39"/>
      <c r="G80" s="72"/>
    </row>
    <row r="81" spans="1:7" ht="12" customHeight="1" thickBot="1">
      <c r="A81" s="37"/>
      <c r="B81" s="43"/>
      <c r="C81" s="39"/>
      <c r="D81" s="39"/>
      <c r="E81" s="39"/>
      <c r="F81" s="39"/>
      <c r="G81" s="72"/>
    </row>
    <row r="82" spans="1:7" ht="12" customHeight="1" thickBot="1">
      <c r="A82" s="37"/>
      <c r="B82" s="117" t="s">
        <v>108</v>
      </c>
      <c r="C82" s="118"/>
      <c r="D82" s="118"/>
      <c r="E82" s="119"/>
      <c r="F82" s="35"/>
      <c r="G82" s="72"/>
    </row>
    <row r="83" spans="1:7" ht="12" customHeight="1">
      <c r="A83" s="37"/>
      <c r="B83" s="62" t="s">
        <v>105</v>
      </c>
      <c r="C83" s="81">
        <v>5800</v>
      </c>
      <c r="D83" s="81">
        <f>G9</f>
        <v>6000</v>
      </c>
      <c r="E83" s="81">
        <v>6300</v>
      </c>
      <c r="F83" s="61"/>
      <c r="G83" s="73"/>
    </row>
    <row r="84" spans="1:7" ht="12" customHeight="1" thickBot="1">
      <c r="A84" s="37"/>
      <c r="B84" s="47" t="s">
        <v>106</v>
      </c>
      <c r="C84" s="48">
        <f>(G58/C83)</f>
        <v>274.1203246551724</v>
      </c>
      <c r="D84" s="48">
        <f>(G58/D83)</f>
        <v>264.9829805</v>
      </c>
      <c r="E84" s="63">
        <f>(G58/E83)</f>
        <v>252.36474333333331</v>
      </c>
      <c r="F84" s="61"/>
      <c r="G84" s="73"/>
    </row>
    <row r="85" spans="1:7" ht="12.75" customHeight="1">
      <c r="A85" s="37"/>
      <c r="B85" s="52" t="s">
        <v>51</v>
      </c>
      <c r="C85" s="36"/>
      <c r="D85" s="36"/>
      <c r="E85" s="36"/>
      <c r="F85" s="36"/>
      <c r="G85" s="74"/>
    </row>
    <row r="86" spans="1:7" ht="12.75" customHeight="1">
      <c r="A86" s="37"/>
    </row>
    <row r="87" spans="1:7" ht="15" customHeight="1">
      <c r="A87" s="37"/>
    </row>
    <row r="88" spans="1:7" ht="12" customHeight="1">
      <c r="A88" s="37"/>
    </row>
    <row r="89" spans="1:7" ht="12" customHeight="1">
      <c r="A89" s="37"/>
    </row>
    <row r="90" spans="1:7" ht="12" customHeight="1">
      <c r="A90" s="37"/>
    </row>
    <row r="91" spans="1:7" ht="12" customHeight="1">
      <c r="A91" s="37"/>
    </row>
    <row r="92" spans="1:7" ht="12" customHeight="1">
      <c r="A92" s="37"/>
    </row>
    <row r="93" spans="1:7" ht="12" customHeight="1">
      <c r="A93" s="37"/>
    </row>
    <row r="94" spans="1:7" ht="12" customHeight="1">
      <c r="A94" s="37"/>
    </row>
    <row r="95" spans="1:7" ht="12.75" customHeight="1">
      <c r="A95" s="37"/>
    </row>
    <row r="96" spans="1:7" ht="12" customHeight="1">
      <c r="A96" s="37"/>
    </row>
    <row r="97" spans="1:1" ht="12.75" customHeight="1">
      <c r="A97" s="37"/>
    </row>
    <row r="98" spans="1:1" ht="12" customHeight="1">
      <c r="A98" s="37"/>
    </row>
    <row r="99" spans="1:1" ht="12" customHeight="1">
      <c r="A99" s="37"/>
    </row>
    <row r="100" spans="1:1" ht="12.75" customHeight="1">
      <c r="A100" s="37"/>
    </row>
    <row r="101" spans="1:1" ht="15.6" customHeight="1">
      <c r="A101" s="37"/>
    </row>
  </sheetData>
  <mergeCells count="9">
    <mergeCell ref="E9:F9"/>
    <mergeCell ref="E14:F14"/>
    <mergeCell ref="E15:F15"/>
    <mergeCell ref="B17:G17"/>
    <mergeCell ref="B82:E82"/>
    <mergeCell ref="B71:C71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2022-06-22T16:07:46Z</dcterms:modified>
</cp:coreProperties>
</file>