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6" documentId="11_17F45A56302D52D4723305A7C4D3F58040D5A001" xr6:coauthVersionLast="47" xr6:coauthVersionMax="47" xr10:uidLastSave="{56A227DB-705B-4804-B6EA-D623058416E2}"/>
  <bookViews>
    <workbookView xWindow="0" yWindow="0" windowWidth="20490" windowHeight="7755" xr2:uid="{00000000-000D-0000-FFFF-FFFF00000000}"/>
  </bookViews>
  <sheets>
    <sheet name="Trigo Invierno - Intermedio" sheetId="1" r:id="rId1"/>
  </sheets>
  <definedNames>
    <definedName name="_xlnm.Print_Area" localSheetId="0">'Trigo Invierno - Intermedio'!$B$1:$G$93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1" l="1"/>
  <c r="G63" i="1"/>
  <c r="G55" i="1"/>
  <c r="G54" i="1"/>
  <c r="G24" i="1"/>
  <c r="G49" i="1"/>
  <c r="G38" i="1"/>
  <c r="G39" i="1"/>
  <c r="G40" i="1"/>
  <c r="G41" i="1"/>
  <c r="G42" i="1"/>
  <c r="G23" i="1"/>
  <c r="G25" i="1"/>
  <c r="G26" i="1"/>
  <c r="G37" i="1"/>
  <c r="G57" i="1"/>
  <c r="G52" i="1"/>
  <c r="G48" i="1"/>
  <c r="G21" i="1"/>
  <c r="G22" i="1"/>
  <c r="G20" i="1"/>
  <c r="G36" i="1"/>
  <c r="G51" i="1"/>
  <c r="G32" i="1"/>
  <c r="C83" i="1"/>
  <c r="G11" i="1"/>
  <c r="G69" i="1" s="1"/>
  <c r="G64" i="1" l="1"/>
  <c r="C86" i="1" s="1"/>
  <c r="G43" i="1"/>
  <c r="C84" i="1" s="1"/>
  <c r="G27" i="1"/>
  <c r="C82" i="1" s="1"/>
  <c r="G58" i="1"/>
  <c r="C85" i="1" s="1"/>
  <c r="G66" i="1" l="1"/>
  <c r="G67" i="1" s="1"/>
  <c r="C87" i="1" s="1"/>
  <c r="G68" i="1" l="1"/>
  <c r="C92" i="1" s="1"/>
  <c r="C88" i="1"/>
  <c r="D87" i="1" s="1"/>
  <c r="G70" i="1" l="1"/>
  <c r="D92" i="1"/>
  <c r="E92" i="1"/>
  <c r="D84" i="1"/>
  <c r="D86" i="1"/>
  <c r="D82" i="1"/>
  <c r="D85" i="1"/>
  <c r="D88" i="1" l="1"/>
</calcChain>
</file>

<file path=xl/sharedStrings.xml><?xml version="1.0" encoding="utf-8"?>
<sst xmlns="http://schemas.openxmlformats.org/spreadsheetml/2006/main" count="161" uniqueCount="115">
  <si>
    <t>RUBRO O CULTIVO</t>
  </si>
  <si>
    <t>Trigo Invierno - Intermedio</t>
  </si>
  <si>
    <t>RENDIMIENTO (KG/HA)</t>
  </si>
  <si>
    <t>VARIEDAD</t>
  </si>
  <si>
    <t>Crac - Fritz - Konde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</si>
  <si>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</si>
  <si>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</si>
  <si>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</si>
  <si>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</si>
  <si>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</si>
  <si>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</si>
  <si>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</si>
  <si>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</si>
  <si>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</si>
  <si>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</si>
  <si>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</si>
  <si>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</si>
  <si>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</si>
  <si>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</t>
  </si>
  <si>
    <t>FECHA DE COSECHA</t>
  </si>
  <si>
    <t>Febrero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</si>
  <si>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</si>
  <si>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</si>
  <si>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</si>
  <si>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</si>
  <si>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</si>
  <si>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</si>
  <si>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</si>
  <si>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</si>
  <si>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</si>
  <si>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</si>
  <si>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</si>
  <si>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</si>
  <si>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</si>
  <si>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 xml:space="preserve">Abr - May </t>
  </si>
  <si>
    <t>Encalado</t>
  </si>
  <si>
    <t>Abr - May</t>
  </si>
  <si>
    <t>Siembra</t>
  </si>
  <si>
    <t xml:space="preserve">Ago - Oct </t>
  </si>
  <si>
    <t>Aplicación herbicida</t>
  </si>
  <si>
    <t xml:space="preserve">Ene - Feb </t>
  </si>
  <si>
    <t>Aplicación fertilizante</t>
  </si>
  <si>
    <t>Aplicación pesticida</t>
  </si>
  <si>
    <t>Trilla</t>
  </si>
  <si>
    <t>Ene - Feb</t>
  </si>
  <si>
    <t>JORNADAS ANIMAL</t>
  </si>
  <si>
    <t>Subtotal Jornadas Animal</t>
  </si>
  <si>
    <t>MAQUINARIA</t>
  </si>
  <si>
    <t>Encaladora</t>
  </si>
  <si>
    <t>JM</t>
  </si>
  <si>
    <t>Mar - Abr</t>
  </si>
  <si>
    <t>Arado Cincel</t>
  </si>
  <si>
    <t>Abr</t>
  </si>
  <si>
    <t>Rastraje</t>
  </si>
  <si>
    <t>Siembra y fertilización</t>
  </si>
  <si>
    <t>Herbicida</t>
  </si>
  <si>
    <t xml:space="preserve">Sept - Oct </t>
  </si>
  <si>
    <t>Fungicida</t>
  </si>
  <si>
    <t>Sept - Oct</t>
  </si>
  <si>
    <t>Cosecha máquina</t>
  </si>
  <si>
    <t>Subtotal Costo Maquinaria</t>
  </si>
  <si>
    <t>INSUMOS</t>
  </si>
  <si>
    <t>Insumos</t>
  </si>
  <si>
    <t>Unidad (Kg/l/u)</t>
  </si>
  <si>
    <t>Cantidad /Colmena</t>
  </si>
  <si>
    <t>SEMILLA</t>
  </si>
  <si>
    <t>Trigo</t>
  </si>
  <si>
    <t>kg</t>
  </si>
  <si>
    <t xml:space="preserve">Mar - May </t>
  </si>
  <si>
    <t>Sobre</t>
  </si>
  <si>
    <t>FERTILIZANTES</t>
  </si>
  <si>
    <t>Mezcla 9-41-12</t>
  </si>
  <si>
    <t>Urea</t>
  </si>
  <si>
    <t>HERBICIDA</t>
  </si>
  <si>
    <t>Roundup full 480 SL</t>
  </si>
  <si>
    <t>lt</t>
  </si>
  <si>
    <t>Hussar</t>
  </si>
  <si>
    <t>gr</t>
  </si>
  <si>
    <t>Ago - Sept</t>
  </si>
  <si>
    <t>FUNGICIDA</t>
  </si>
  <si>
    <t>Pprosaro 250 EC</t>
  </si>
  <si>
    <t>Mar - May</t>
  </si>
  <si>
    <t>Subtotal Insumos</t>
  </si>
  <si>
    <t>OTROS</t>
  </si>
  <si>
    <t>Item</t>
  </si>
  <si>
    <t>Cantidad (Kg/l/u)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</si>
  <si>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</si>
  <si>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</si>
  <si>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</si>
  <si>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</si>
  <si>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</si>
  <si>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</si>
  <si>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</si>
  <si>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</si>
  <si>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</si>
  <si>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</si>
  <si>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</si>
  <si>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</si>
  <si>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</si>
  <si>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</si>
  <si>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</si>
  <si>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</si>
  <si>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</si>
  <si>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</si>
  <si>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</si>
  <si>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</si>
  <si>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</si>
  <si>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</si>
  <si>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</si>
  <si>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</si>
  <si>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TOTAL/HA.</t>
  </si>
  <si>
    <t>ESCENARIOS COSTO UNITARIO  ($/KG)</t>
  </si>
  <si>
    <t>Rendimiento (KG/HA)</t>
  </si>
  <si>
    <t>Costo unitario (KG/HA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</si>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</sst>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8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1" fillId="10" borderId="6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17" fontId="1" fillId="10" borderId="6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0" fontId="1" fillId="10" borderId="6" xfId="0" applyNumberFormat="1" applyFont="1" applyFill="1" applyBorder="1" applyAlignment="1">
      <alignment horizontal="center" vertical="center" wrapText="1"/>
    </xf>
    <xf numFmtId="166" fontId="1" fillId="2" borderId="47" xfId="0" applyNumberFormat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49" fontId="1" fillId="10" borderId="47" xfId="0" applyNumberFormat="1" applyFont="1" applyFill="1" applyBorder="1" applyAlignment="1">
      <alignment vertical="center" wrapText="1"/>
    </xf>
    <xf numFmtId="0" fontId="1" fillId="10" borderId="47" xfId="0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vertical="center" wrapText="1"/>
    </xf>
    <xf numFmtId="3" fontId="1" fillId="2" borderId="12" xfId="0" applyNumberFormat="1" applyFont="1" applyFill="1" applyBorder="1" applyAlignment="1">
      <alignment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166" fontId="1" fillId="2" borderId="48" xfId="0" applyNumberFormat="1" applyFont="1" applyFill="1" applyBorder="1" applyAlignment="1">
      <alignment vertical="center" wrapText="1"/>
    </xf>
    <xf numFmtId="166" fontId="3" fillId="3" borderId="70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3" fontId="1" fillId="2" borderId="15" xfId="0" applyNumberFormat="1" applyFont="1" applyFill="1" applyBorder="1" applyAlignment="1">
      <alignment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1" fillId="10" borderId="47" xfId="0" applyNumberFormat="1" applyFont="1" applyFill="1" applyBorder="1" applyAlignment="1">
      <alignment horizontal="center" vertical="center" wrapText="1"/>
    </xf>
    <xf numFmtId="49" fontId="1" fillId="10" borderId="47" xfId="0" applyNumberFormat="1" applyFont="1" applyFill="1" applyBorder="1" applyAlignment="1">
      <alignment horizontal="left" vertical="center" wrapText="1"/>
    </xf>
    <xf numFmtId="49" fontId="1" fillId="10" borderId="83" xfId="0" applyNumberFormat="1" applyFont="1" applyFill="1" applyBorder="1" applyAlignment="1">
      <alignment vertical="center" wrapText="1"/>
    </xf>
    <xf numFmtId="0" fontId="1" fillId="10" borderId="83" xfId="0" applyNumberFormat="1" applyFont="1" applyFill="1" applyBorder="1" applyAlignment="1">
      <alignment horizontal="center" vertical="center" wrapText="1"/>
    </xf>
    <xf numFmtId="49" fontId="1" fillId="10" borderId="83" xfId="0" applyNumberFormat="1" applyFont="1" applyFill="1" applyBorder="1" applyAlignment="1">
      <alignment horizontal="left" vertical="center" wrapText="1"/>
    </xf>
    <xf numFmtId="166" fontId="1" fillId="2" borderId="83" xfId="0" applyNumberFormat="1" applyFont="1" applyFill="1" applyBorder="1" applyAlignment="1">
      <alignment horizontal="right" vertical="center" wrapText="1"/>
    </xf>
    <xf numFmtId="49" fontId="1" fillId="10" borderId="48" xfId="0" applyNumberFormat="1" applyFont="1" applyFill="1" applyBorder="1" applyAlignment="1">
      <alignment vertical="center" wrapText="1"/>
    </xf>
    <xf numFmtId="0" fontId="1" fillId="10" borderId="48" xfId="0" applyNumberFormat="1" applyFont="1" applyFill="1" applyBorder="1" applyAlignment="1">
      <alignment horizontal="center" vertical="center" wrapText="1"/>
    </xf>
    <xf numFmtId="49" fontId="1" fillId="10" borderId="48" xfId="0" applyNumberFormat="1" applyFont="1" applyFill="1" applyBorder="1" applyAlignment="1">
      <alignment horizontal="left" vertical="center" wrapText="1"/>
    </xf>
    <xf numFmtId="166" fontId="1" fillId="2" borderId="48" xfId="0" applyNumberFormat="1" applyFont="1" applyFill="1" applyBorder="1" applyAlignment="1">
      <alignment horizontal="right" vertical="center" wrapText="1"/>
    </xf>
    <xf numFmtId="0" fontId="1" fillId="10" borderId="48" xfId="0" applyNumberFormat="1" applyFont="1" applyFill="1" applyBorder="1" applyAlignment="1">
      <alignment vertical="center" wrapText="1"/>
    </xf>
    <xf numFmtId="166" fontId="1" fillId="0" borderId="48" xfId="0" applyNumberFormat="1" applyFont="1" applyBorder="1" applyAlignment="1">
      <alignment vertical="center" wrapText="1"/>
    </xf>
    <xf numFmtId="49" fontId="1" fillId="10" borderId="72" xfId="0" applyNumberFormat="1" applyFont="1" applyFill="1" applyBorder="1" applyAlignment="1">
      <alignment vertical="center" wrapText="1"/>
    </xf>
    <xf numFmtId="0" fontId="1" fillId="10" borderId="72" xfId="0" applyNumberFormat="1" applyFont="1" applyFill="1" applyBorder="1" applyAlignment="1">
      <alignment horizontal="center" vertical="center" wrapText="1"/>
    </xf>
    <xf numFmtId="49" fontId="1" fillId="10" borderId="72" xfId="0" applyNumberFormat="1" applyFont="1" applyFill="1" applyBorder="1" applyAlignment="1">
      <alignment horizontal="left" vertical="center" wrapText="1"/>
    </xf>
    <xf numFmtId="166" fontId="1" fillId="2" borderId="72" xfId="0" applyNumberFormat="1" applyFont="1" applyFill="1" applyBorder="1" applyAlignment="1">
      <alignment horizontal="right" vertical="center" wrapText="1"/>
    </xf>
    <xf numFmtId="166" fontId="1" fillId="2" borderId="88" xfId="0" applyNumberFormat="1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6" fillId="10" borderId="48" xfId="0" applyNumberFormat="1" applyFont="1" applyFill="1" applyBorder="1" applyAlignment="1">
      <alignment horizontal="left" vertical="center" wrapText="1"/>
    </xf>
    <xf numFmtId="49" fontId="6" fillId="10" borderId="48" xfId="0" applyNumberFormat="1" applyFont="1" applyFill="1" applyBorder="1" applyAlignment="1">
      <alignment horizontal="center" vertical="center" wrapText="1"/>
    </xf>
    <xf numFmtId="0" fontId="6" fillId="10" borderId="48" xfId="0" applyNumberFormat="1" applyFont="1" applyFill="1" applyBorder="1" applyAlignment="1">
      <alignment horizontal="center" vertical="center" wrapText="1"/>
    </xf>
    <xf numFmtId="166" fontId="6" fillId="10" borderId="48" xfId="0" applyNumberFormat="1" applyFont="1" applyFill="1" applyBorder="1" applyAlignment="1">
      <alignment horizontal="center" vertical="center" wrapText="1"/>
    </xf>
    <xf numFmtId="166" fontId="6" fillId="10" borderId="48" xfId="0" applyNumberFormat="1" applyFont="1" applyFill="1" applyBorder="1" applyAlignment="1">
      <alignment horizontal="right" vertical="center" wrapText="1"/>
    </xf>
    <xf numFmtId="49" fontId="7" fillId="5" borderId="71" xfId="0" applyNumberFormat="1" applyFont="1" applyFill="1" applyBorder="1" applyAlignment="1">
      <alignment vertical="center" wrapText="1"/>
    </xf>
    <xf numFmtId="0" fontId="1" fillId="2" borderId="71" xfId="0" applyFont="1" applyFill="1" applyBorder="1" applyAlignment="1">
      <alignment horizontal="center" vertical="center" wrapText="1"/>
    </xf>
    <xf numFmtId="3" fontId="1" fillId="2" borderId="71" xfId="0" applyNumberFormat="1" applyFont="1" applyFill="1" applyBorder="1" applyAlignment="1">
      <alignment vertical="center" wrapText="1"/>
    </xf>
    <xf numFmtId="166" fontId="6" fillId="10" borderId="72" xfId="0" applyNumberFormat="1" applyFont="1" applyFill="1" applyBorder="1" applyAlignment="1">
      <alignment horizontal="center" vertical="center" wrapText="1"/>
    </xf>
    <xf numFmtId="166" fontId="3" fillId="3" borderId="16" xfId="0" applyNumberFormat="1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vertical="center" wrapText="1"/>
    </xf>
    <xf numFmtId="166" fontId="2" fillId="5" borderId="23" xfId="0" applyNumberFormat="1" applyFont="1" applyFill="1" applyBorder="1" applyAlignment="1">
      <alignment vertical="center" wrapText="1"/>
    </xf>
    <xf numFmtId="166" fontId="2" fillId="3" borderId="24" xfId="0" applyNumberFormat="1" applyFont="1" applyFill="1" applyBorder="1" applyAlignment="1">
      <alignment vertical="center" wrapText="1"/>
    </xf>
    <xf numFmtId="166" fontId="2" fillId="5" borderId="24" xfId="0" applyNumberFormat="1" applyFont="1" applyFill="1" applyBorder="1" applyAlignment="1">
      <alignment vertical="center" wrapText="1"/>
    </xf>
    <xf numFmtId="166" fontId="2" fillId="6" borderId="25" xfId="0" applyNumberFormat="1" applyFont="1" applyFill="1" applyBorder="1" applyAlignment="1">
      <alignment vertical="center" wrapText="1"/>
    </xf>
    <xf numFmtId="49" fontId="1" fillId="2" borderId="19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165" fontId="2" fillId="2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7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49" fontId="5" fillId="8" borderId="26" xfId="0" applyNumberFormat="1" applyFont="1" applyFill="1" applyBorder="1" applyAlignment="1">
      <alignment horizontal="center" vertical="center" wrapText="1"/>
    </xf>
    <xf numFmtId="49" fontId="5" fillId="8" borderId="20" xfId="0" applyNumberFormat="1" applyFont="1" applyFill="1" applyBorder="1" applyAlignment="1">
      <alignment horizontal="center" vertical="center" wrapText="1"/>
    </xf>
    <xf numFmtId="49" fontId="1" fillId="8" borderId="27" xfId="0" applyNumberFormat="1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28" xfId="0" applyNumberFormat="1" applyFont="1" applyFill="1" applyBorder="1" applyAlignment="1">
      <alignment vertical="center" wrapText="1"/>
    </xf>
    <xf numFmtId="9" fontId="1" fillId="2" borderId="29" xfId="0" applyNumberFormat="1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49" fontId="5" fillId="8" borderId="30" xfId="0" applyNumberFormat="1" applyFont="1" applyFill="1" applyBorder="1" applyAlignment="1">
      <alignment vertical="center" wrapText="1"/>
    </xf>
    <xf numFmtId="9" fontId="5" fillId="8" borderId="32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49" fontId="5" fillId="8" borderId="44" xfId="0" applyNumberFormat="1" applyFont="1" applyFill="1" applyBorder="1" applyAlignment="1">
      <alignment vertical="center" wrapText="1"/>
    </xf>
    <xf numFmtId="0" fontId="5" fillId="7" borderId="19" xfId="0" applyFont="1" applyFill="1" applyBorder="1" applyAlignment="1">
      <alignment vertical="center" wrapText="1"/>
    </xf>
    <xf numFmtId="165" fontId="5" fillId="2" borderId="19" xfId="0" applyNumberFormat="1" applyFont="1" applyFill="1" applyBorder="1" applyAlignment="1">
      <alignment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48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66" fontId="1" fillId="0" borderId="48" xfId="0" applyNumberFormat="1" applyFont="1" applyFill="1" applyBorder="1" applyAlignment="1">
      <alignment horizontal="right" vertical="center" wrapText="1"/>
    </xf>
    <xf numFmtId="49" fontId="1" fillId="0" borderId="48" xfId="0" applyNumberFormat="1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horizontal="center" vertical="center" wrapText="1"/>
    </xf>
    <xf numFmtId="166" fontId="1" fillId="0" borderId="48" xfId="0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49" fontId="1" fillId="0" borderId="47" xfId="0" applyNumberFormat="1" applyFont="1" applyFill="1" applyBorder="1" applyAlignment="1">
      <alignment horizontal="left" vertical="center" wrapText="1"/>
    </xf>
    <xf numFmtId="166" fontId="1" fillId="0" borderId="87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4" fontId="1" fillId="10" borderId="6" xfId="1" applyFont="1" applyFill="1" applyBorder="1" applyAlignment="1">
      <alignment vertical="center" wrapText="1"/>
    </xf>
    <xf numFmtId="164" fontId="1" fillId="2" borderId="6" xfId="1" applyFont="1" applyFill="1" applyBorder="1" applyAlignment="1">
      <alignment horizontal="right" vertical="center" wrapText="1"/>
    </xf>
    <xf numFmtId="164" fontId="5" fillId="2" borderId="6" xfId="1" applyFont="1" applyFill="1" applyBorder="1" applyAlignment="1">
      <alignment vertical="center" wrapText="1"/>
    </xf>
    <xf numFmtId="164" fontId="5" fillId="8" borderId="31" xfId="1" applyFont="1" applyFill="1" applyBorder="1" applyAlignment="1">
      <alignment vertical="center" wrapText="1"/>
    </xf>
    <xf numFmtId="164" fontId="5" fillId="8" borderId="45" xfId="1" applyFont="1" applyFill="1" applyBorder="1" applyAlignment="1">
      <alignment vertical="center" wrapText="1"/>
    </xf>
    <xf numFmtId="164" fontId="5" fillId="8" borderId="46" xfId="1" applyFont="1" applyFill="1" applyBorder="1" applyAlignment="1">
      <alignment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75" xfId="0" applyNumberFormat="1" applyFont="1" applyFill="1" applyBorder="1" applyAlignment="1">
      <alignment horizontal="left" vertical="center" wrapText="1"/>
    </xf>
    <xf numFmtId="49" fontId="5" fillId="0" borderId="86" xfId="0" applyNumberFormat="1" applyFont="1" applyFill="1" applyBorder="1" applyAlignment="1">
      <alignment horizontal="left" vertical="center" wrapText="1"/>
    </xf>
    <xf numFmtId="49" fontId="5" fillId="0" borderId="77" xfId="0" applyNumberFormat="1" applyFont="1" applyFill="1" applyBorder="1" applyAlignment="1">
      <alignment horizontal="left" vertical="center" wrapText="1"/>
    </xf>
    <xf numFmtId="49" fontId="5" fillId="0" borderId="78" xfId="0" applyNumberFormat="1" applyFont="1" applyFill="1" applyBorder="1" applyAlignment="1">
      <alignment horizontal="left" vertical="center" wrapText="1"/>
    </xf>
    <xf numFmtId="49" fontId="5" fillId="0" borderId="79" xfId="0" applyNumberFormat="1" applyFont="1" applyFill="1" applyBorder="1" applyAlignment="1">
      <alignment horizontal="left" vertical="center" wrapText="1"/>
    </xf>
    <xf numFmtId="49" fontId="5" fillId="0" borderId="80" xfId="0" applyNumberFormat="1" applyFont="1" applyFill="1" applyBorder="1" applyAlignment="1">
      <alignment horizontal="left" vertical="center" wrapText="1"/>
    </xf>
    <xf numFmtId="49" fontId="5" fillId="0" borderId="81" xfId="0" applyNumberFormat="1" applyFont="1" applyFill="1" applyBorder="1" applyAlignment="1">
      <alignment horizontal="left" vertical="center" wrapText="1"/>
    </xf>
    <xf numFmtId="49" fontId="5" fillId="0" borderId="82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5" fillId="0" borderId="85" xfId="0" applyNumberFormat="1" applyFont="1" applyFill="1" applyBorder="1" applyAlignment="1">
      <alignment horizontal="left" vertical="center" wrapText="1"/>
    </xf>
    <xf numFmtId="49" fontId="5" fillId="0" borderId="84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5" fillId="2" borderId="36" xfId="0" applyNumberFormat="1" applyFont="1" applyFill="1" applyBorder="1" applyAlignment="1">
      <alignment horizontal="left" vertical="center" wrapText="1"/>
    </xf>
    <xf numFmtId="49" fontId="5" fillId="2" borderId="37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7" fillId="9" borderId="52" xfId="0" applyNumberFormat="1" applyFont="1" applyFill="1" applyBorder="1" applyAlignment="1">
      <alignment horizontal="center" vertical="center" wrapText="1"/>
    </xf>
    <xf numFmtId="49" fontId="7" fillId="9" borderId="42" xfId="0" applyNumberFormat="1" applyFont="1" applyFill="1" applyBorder="1" applyAlignment="1">
      <alignment horizontal="center" vertical="center" wrapText="1"/>
    </xf>
    <xf numFmtId="49" fontId="7" fillId="9" borderId="53" xfId="0" applyNumberFormat="1" applyFont="1" applyFill="1" applyBorder="1" applyAlignment="1">
      <alignment horizontal="center" vertical="center" wrapText="1"/>
    </xf>
    <xf numFmtId="49" fontId="7" fillId="9" borderId="33" xfId="0" applyNumberFormat="1" applyFont="1" applyFill="1" applyBorder="1" applyAlignment="1">
      <alignment horizontal="center" vertical="center" wrapText="1"/>
    </xf>
    <xf numFmtId="49" fontId="7" fillId="9" borderId="34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1" fillId="2" borderId="50" xfId="0" applyNumberFormat="1" applyFont="1" applyFill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3" fillId="3" borderId="65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3" borderId="6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3" borderId="58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3" fillId="3" borderId="74" xfId="0" applyNumberFormat="1" applyFont="1" applyFill="1" applyBorder="1" applyAlignment="1">
      <alignment horizontal="left" vertical="center" wrapText="1"/>
    </xf>
    <xf numFmtId="49" fontId="3" fillId="3" borderId="75" xfId="0" applyNumberFormat="1" applyFont="1" applyFill="1" applyBorder="1" applyAlignment="1">
      <alignment horizontal="left" vertical="center" wrapText="1"/>
    </xf>
    <xf numFmtId="49" fontId="3" fillId="3" borderId="76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920750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0"/>
          <a:ext cx="575829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93"/>
  <sheetViews>
    <sheetView showGridLines="0" tabSelected="1" topLeftCell="A46" zoomScaleNormal="100" zoomScaleSheetLayoutView="120" workbookViewId="0">
      <selection activeCell="F58" sqref="B58:F58"/>
    </sheetView>
  </sheetViews>
  <sheetFormatPr defaultColWidth="10.85546875" defaultRowHeight="11.25" customHeight="1"/>
  <cols>
    <col min="1" max="1" width="4.42578125" style="2" customWidth="1"/>
    <col min="2" max="2" width="17.85546875" style="2" customWidth="1"/>
    <col min="3" max="3" width="17.5703125" style="2" customWidth="1"/>
    <col min="4" max="4" width="9.42578125" style="2" customWidth="1"/>
    <col min="5" max="5" width="16.5703125" style="2" customWidth="1"/>
    <col min="6" max="6" width="11" style="2" customWidth="1"/>
    <col min="7" max="7" width="15.7109375" style="2" customWidth="1"/>
    <col min="8" max="251" width="10.85546875" style="2" customWidth="1"/>
    <col min="252" max="16384" width="10.85546875" style="3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4"/>
      <c r="C7" s="5"/>
      <c r="D7" s="1"/>
      <c r="E7" s="5"/>
      <c r="F7" s="5"/>
      <c r="G7" s="5"/>
    </row>
    <row r="8" spans="1:7" ht="12.75">
      <c r="A8" s="6"/>
      <c r="B8" s="7" t="s">
        <v>0</v>
      </c>
      <c r="C8" s="8" t="s">
        <v>1</v>
      </c>
      <c r="D8" s="9"/>
      <c r="E8" s="155" t="s">
        <v>2</v>
      </c>
      <c r="F8" s="156"/>
      <c r="G8" s="10">
        <v>6000</v>
      </c>
    </row>
    <row r="9" spans="1:7" ht="12.75">
      <c r="A9" s="6"/>
      <c r="B9" s="11" t="s">
        <v>3</v>
      </c>
      <c r="C9" s="8" t="s">
        <v>4</v>
      </c>
      <c r="D9" s="9"/>
      <c r="E9" s="153" t="s">
        <v>5</v>
      </c>
      <c r="F9" s="154"/>
      <c r="G9" s="12" t="s">
        <v>6</v>
      </c>
    </row>
    <row r="10" spans="1:7" ht="12.75">
      <c r="A10" s="6"/>
      <c r="B10" s="11" t="s">
        <v>7</v>
      </c>
      <c r="C10" s="8" t="s">
        <v>8</v>
      </c>
      <c r="D10" s="9"/>
      <c r="E10" s="153" t="s">
        <v>9</v>
      </c>
      <c r="F10" s="154"/>
      <c r="G10" s="114">
        <v>320</v>
      </c>
    </row>
    <row r="11" spans="1:7" ht="11.25" customHeight="1">
      <c r="A11" s="6"/>
      <c r="B11" s="11" t="s">
        <v>10</v>
      </c>
      <c r="C11" s="8" t="s">
        <v>11</v>
      </c>
      <c r="D11" s="9"/>
      <c r="E11" s="157" t="s">
        <v>12</v>
      </c>
      <c r="F11" s="158"/>
      <c r="G11" s="115">
        <f>(G8*G10)</f>
        <v>1920000</v>
      </c>
    </row>
    <row r="12" spans="1:7" ht="12.75">
      <c r="A12" s="6"/>
      <c r="B12" s="11" t="s">
        <v>13</v>
      </c>
      <c r="C12" s="8" t="s">
        <v>14</v>
      </c>
      <c r="D12" s="9"/>
      <c r="E12" s="153" t="s">
        <v>15</v>
      </c>
      <c r="F12" s="154"/>
      <c r="G12" s="12" t="s">
        <v>16</v>
      </c>
    </row>
    <row r="13" spans="1:7" ht="12.75">
      <c r="A13" s="6"/>
      <c r="B13" s="11" t="s">
        <v>17</v>
      </c>
      <c r="C13" s="8" t="s">
        <v>18</v>
      </c>
      <c r="D13" s="9"/>
      <c r="E13" s="153" t="s">
        <v>19</v>
      </c>
      <c r="F13" s="154"/>
      <c r="G13" s="12" t="s">
        <v>20</v>
      </c>
    </row>
    <row r="14" spans="1:7" ht="12.75">
      <c r="A14" s="6"/>
      <c r="B14" s="11" t="s">
        <v>21</v>
      </c>
      <c r="C14" s="14">
        <v>44562</v>
      </c>
      <c r="D14" s="9"/>
      <c r="E14" s="153" t="s">
        <v>22</v>
      </c>
      <c r="F14" s="154"/>
      <c r="G14" s="12" t="s">
        <v>23</v>
      </c>
    </row>
    <row r="15" spans="1:7" ht="12" customHeight="1">
      <c r="A15" s="1"/>
      <c r="B15" s="15"/>
      <c r="C15" s="16"/>
      <c r="D15" s="5"/>
      <c r="E15" s="17"/>
      <c r="F15" s="17"/>
      <c r="G15" s="18"/>
    </row>
    <row r="16" spans="1:7" ht="12" customHeight="1">
      <c r="A16" s="19"/>
      <c r="B16" s="159" t="s">
        <v>24</v>
      </c>
      <c r="C16" s="160"/>
      <c r="D16" s="160"/>
      <c r="E16" s="160"/>
      <c r="F16" s="160"/>
      <c r="G16" s="160"/>
    </row>
    <row r="17" spans="1:7" ht="12" customHeight="1">
      <c r="A17" s="1"/>
      <c r="B17" s="20"/>
      <c r="C17" s="21"/>
      <c r="D17" s="21"/>
      <c r="E17" s="21"/>
      <c r="F17" s="22"/>
      <c r="G17" s="22"/>
    </row>
    <row r="18" spans="1:7" ht="12" customHeight="1">
      <c r="A18" s="6"/>
      <c r="B18" s="161" t="s">
        <v>25</v>
      </c>
      <c r="C18" s="162"/>
      <c r="D18" s="162"/>
      <c r="E18" s="162"/>
      <c r="F18" s="162"/>
      <c r="G18" s="163"/>
    </row>
    <row r="19" spans="1:7" ht="24" customHeight="1">
      <c r="A19" s="19"/>
      <c r="B19" s="23" t="s">
        <v>26</v>
      </c>
      <c r="C19" s="23" t="s">
        <v>27</v>
      </c>
      <c r="D19" s="23" t="s">
        <v>28</v>
      </c>
      <c r="E19" s="23" t="s">
        <v>29</v>
      </c>
      <c r="F19" s="23" t="s">
        <v>30</v>
      </c>
      <c r="G19" s="23" t="s">
        <v>31</v>
      </c>
    </row>
    <row r="20" spans="1:7" ht="12.75">
      <c r="A20" s="19"/>
      <c r="B20" s="24" t="s">
        <v>32</v>
      </c>
      <c r="C20" s="25" t="s">
        <v>33</v>
      </c>
      <c r="D20" s="26">
        <v>0.3</v>
      </c>
      <c r="E20" s="24" t="s">
        <v>34</v>
      </c>
      <c r="F20" s="13">
        <v>20000</v>
      </c>
      <c r="G20" s="13">
        <f>(D20*F20)</f>
        <v>6000</v>
      </c>
    </row>
    <row r="21" spans="1:7" ht="12.75">
      <c r="A21" s="19"/>
      <c r="B21" s="24" t="s">
        <v>35</v>
      </c>
      <c r="C21" s="25" t="s">
        <v>33</v>
      </c>
      <c r="D21" s="26">
        <v>0.2</v>
      </c>
      <c r="E21" s="24" t="s">
        <v>36</v>
      </c>
      <c r="F21" s="13">
        <v>20000</v>
      </c>
      <c r="G21" s="13">
        <f t="shared" ref="G21:G26" si="0">(D21*F21)</f>
        <v>4000</v>
      </c>
    </row>
    <row r="22" spans="1:7" ht="12.75">
      <c r="A22" s="19"/>
      <c r="B22" s="24" t="s">
        <v>37</v>
      </c>
      <c r="C22" s="25" t="s">
        <v>33</v>
      </c>
      <c r="D22" s="26">
        <v>0.5</v>
      </c>
      <c r="E22" s="24" t="s">
        <v>38</v>
      </c>
      <c r="F22" s="13">
        <v>20000</v>
      </c>
      <c r="G22" s="27">
        <f t="shared" si="0"/>
        <v>10000</v>
      </c>
    </row>
    <row r="23" spans="1:7" ht="12.75">
      <c r="A23" s="28"/>
      <c r="B23" s="24" t="s">
        <v>39</v>
      </c>
      <c r="C23" s="25" t="s">
        <v>33</v>
      </c>
      <c r="D23" s="26">
        <v>0.8</v>
      </c>
      <c r="E23" s="24" t="s">
        <v>40</v>
      </c>
      <c r="F23" s="13">
        <v>20000</v>
      </c>
      <c r="G23" s="27">
        <f t="shared" si="0"/>
        <v>16000</v>
      </c>
    </row>
    <row r="24" spans="1:7" ht="12.75">
      <c r="A24" s="28"/>
      <c r="B24" s="29" t="s">
        <v>41</v>
      </c>
      <c r="C24" s="25" t="s">
        <v>33</v>
      </c>
      <c r="D24" s="30">
        <v>1</v>
      </c>
      <c r="E24" s="29" t="s">
        <v>38</v>
      </c>
      <c r="F24" s="13">
        <v>20000</v>
      </c>
      <c r="G24" s="27">
        <f t="shared" si="0"/>
        <v>20000</v>
      </c>
    </row>
    <row r="25" spans="1:7" ht="12.75">
      <c r="A25" s="28"/>
      <c r="B25" s="29" t="s">
        <v>42</v>
      </c>
      <c r="C25" s="25" t="s">
        <v>33</v>
      </c>
      <c r="D25" s="30">
        <v>0.8</v>
      </c>
      <c r="E25" s="29" t="s">
        <v>38</v>
      </c>
      <c r="F25" s="13">
        <v>20000</v>
      </c>
      <c r="G25" s="27">
        <f t="shared" si="0"/>
        <v>16000</v>
      </c>
    </row>
    <row r="26" spans="1:7" ht="12.75">
      <c r="A26" s="28"/>
      <c r="B26" s="24" t="s">
        <v>43</v>
      </c>
      <c r="C26" s="25" t="s">
        <v>33</v>
      </c>
      <c r="D26" s="26">
        <v>0.4</v>
      </c>
      <c r="E26" s="24" t="s">
        <v>44</v>
      </c>
      <c r="F26" s="13">
        <v>20000</v>
      </c>
      <c r="G26" s="27">
        <f t="shared" si="0"/>
        <v>8000</v>
      </c>
    </row>
    <row r="27" spans="1:7" ht="12.75" customHeight="1">
      <c r="A27" s="19"/>
      <c r="B27" s="179"/>
      <c r="C27" s="180"/>
      <c r="D27" s="180"/>
      <c r="E27" s="180"/>
      <c r="F27" s="181"/>
      <c r="G27" s="31">
        <f>SUM(G20:G26)</f>
        <v>80000</v>
      </c>
    </row>
    <row r="28" spans="1:7" ht="12" customHeight="1">
      <c r="A28" s="1"/>
      <c r="B28" s="20"/>
      <c r="C28" s="22"/>
      <c r="D28" s="22"/>
      <c r="E28" s="22"/>
      <c r="F28" s="32"/>
      <c r="G28" s="32"/>
    </row>
    <row r="29" spans="1:7" ht="12" customHeight="1">
      <c r="A29" s="6"/>
      <c r="B29" s="129" t="s">
        <v>45</v>
      </c>
      <c r="C29" s="130"/>
      <c r="D29" s="130"/>
      <c r="E29" s="130"/>
      <c r="F29" s="130"/>
      <c r="G29" s="131"/>
    </row>
    <row r="30" spans="1:7" ht="24" customHeight="1">
      <c r="A30" s="6"/>
      <c r="B30" s="33" t="s">
        <v>26</v>
      </c>
      <c r="C30" s="33" t="s">
        <v>27</v>
      </c>
      <c r="D30" s="33" t="s">
        <v>28</v>
      </c>
      <c r="E30" s="33" t="s">
        <v>29</v>
      </c>
      <c r="F30" s="33" t="s">
        <v>30</v>
      </c>
      <c r="G30" s="33" t="s">
        <v>31</v>
      </c>
    </row>
    <row r="31" spans="1:7" ht="12.75">
      <c r="A31" s="28"/>
      <c r="B31" s="34"/>
      <c r="C31" s="35"/>
      <c r="D31" s="35"/>
      <c r="E31" s="36"/>
      <c r="F31" s="37"/>
      <c r="G31" s="37"/>
    </row>
    <row r="32" spans="1:7" ht="12" customHeight="1">
      <c r="A32" s="6"/>
      <c r="B32" s="164" t="s">
        <v>46</v>
      </c>
      <c r="C32" s="165"/>
      <c r="D32" s="165"/>
      <c r="E32" s="165"/>
      <c r="F32" s="166"/>
      <c r="G32" s="38">
        <f>SUM(G31:G31)</f>
        <v>0</v>
      </c>
    </row>
    <row r="33" spans="1:9" ht="12" customHeight="1">
      <c r="A33" s="1"/>
      <c r="B33" s="39"/>
      <c r="C33" s="40"/>
      <c r="D33" s="40"/>
      <c r="E33" s="40"/>
      <c r="F33" s="41"/>
      <c r="G33" s="41"/>
    </row>
    <row r="34" spans="1:9" ht="12" customHeight="1">
      <c r="A34" s="6"/>
      <c r="B34" s="129" t="s">
        <v>47</v>
      </c>
      <c r="C34" s="130"/>
      <c r="D34" s="130"/>
      <c r="E34" s="130"/>
      <c r="F34" s="130"/>
      <c r="G34" s="131"/>
    </row>
    <row r="35" spans="1:9" ht="24" customHeight="1">
      <c r="A35" s="6"/>
      <c r="B35" s="42" t="s">
        <v>26</v>
      </c>
      <c r="C35" s="42" t="s">
        <v>27</v>
      </c>
      <c r="D35" s="42" t="s">
        <v>28</v>
      </c>
      <c r="E35" s="42" t="s">
        <v>29</v>
      </c>
      <c r="F35" s="42" t="s">
        <v>30</v>
      </c>
      <c r="G35" s="42" t="s">
        <v>31</v>
      </c>
    </row>
    <row r="36" spans="1:9" ht="12.75">
      <c r="A36" s="19"/>
      <c r="B36" s="29" t="s">
        <v>48</v>
      </c>
      <c r="C36" s="43" t="s">
        <v>49</v>
      </c>
      <c r="D36" s="30">
        <v>0.125</v>
      </c>
      <c r="E36" s="44" t="s">
        <v>50</v>
      </c>
      <c r="F36" s="27">
        <v>120000</v>
      </c>
      <c r="G36" s="27">
        <f>F36*D36</f>
        <v>15000</v>
      </c>
      <c r="I36" s="113"/>
    </row>
    <row r="37" spans="1:9" ht="12.75">
      <c r="A37" s="28"/>
      <c r="B37" s="45" t="s">
        <v>51</v>
      </c>
      <c r="C37" s="43" t="s">
        <v>49</v>
      </c>
      <c r="D37" s="46">
        <v>0.125</v>
      </c>
      <c r="E37" s="47" t="s">
        <v>52</v>
      </c>
      <c r="F37" s="48">
        <v>333200</v>
      </c>
      <c r="G37" s="27">
        <f t="shared" ref="G37:G42" si="1">F37*D37</f>
        <v>41650</v>
      </c>
      <c r="I37" s="113"/>
    </row>
    <row r="38" spans="1:9" ht="12.75">
      <c r="A38" s="28"/>
      <c r="B38" s="49" t="s">
        <v>53</v>
      </c>
      <c r="C38" s="43" t="s">
        <v>49</v>
      </c>
      <c r="D38" s="50">
        <v>0.25</v>
      </c>
      <c r="E38" s="51" t="s">
        <v>52</v>
      </c>
      <c r="F38" s="52">
        <v>320000</v>
      </c>
      <c r="G38" s="27">
        <f t="shared" si="1"/>
        <v>80000</v>
      </c>
      <c r="I38" s="113"/>
    </row>
    <row r="39" spans="1:9" ht="12.75">
      <c r="B39" s="53" t="s">
        <v>54</v>
      </c>
      <c r="C39" s="43" t="s">
        <v>49</v>
      </c>
      <c r="D39" s="50">
        <v>0.125</v>
      </c>
      <c r="E39" s="53" t="s">
        <v>36</v>
      </c>
      <c r="F39" s="54">
        <v>320000</v>
      </c>
      <c r="G39" s="27">
        <f t="shared" si="1"/>
        <v>40000</v>
      </c>
      <c r="I39" s="113"/>
    </row>
    <row r="40" spans="1:9" ht="12.75">
      <c r="A40" s="28"/>
      <c r="B40" s="55" t="s">
        <v>55</v>
      </c>
      <c r="C40" s="43" t="s">
        <v>49</v>
      </c>
      <c r="D40" s="56">
        <v>0.25</v>
      </c>
      <c r="E40" s="57" t="s">
        <v>56</v>
      </c>
      <c r="F40" s="58">
        <v>120000</v>
      </c>
      <c r="G40" s="27">
        <f t="shared" si="1"/>
        <v>30000</v>
      </c>
      <c r="I40" s="113"/>
    </row>
    <row r="41" spans="1:9" ht="12.75">
      <c r="A41" s="28"/>
      <c r="B41" s="49" t="s">
        <v>57</v>
      </c>
      <c r="C41" s="43" t="s">
        <v>49</v>
      </c>
      <c r="D41" s="50">
        <v>0.125</v>
      </c>
      <c r="E41" s="51" t="s">
        <v>58</v>
      </c>
      <c r="F41" s="52">
        <v>120000</v>
      </c>
      <c r="G41" s="27">
        <f t="shared" si="1"/>
        <v>15000</v>
      </c>
      <c r="I41" s="113"/>
    </row>
    <row r="42" spans="1:9" ht="12.75">
      <c r="A42" s="28"/>
      <c r="B42" s="49" t="s">
        <v>59</v>
      </c>
      <c r="C42" s="43" t="s">
        <v>49</v>
      </c>
      <c r="D42" s="50">
        <v>0.125</v>
      </c>
      <c r="E42" s="51" t="s">
        <v>44</v>
      </c>
      <c r="F42" s="52">
        <v>400000</v>
      </c>
      <c r="G42" s="59">
        <f t="shared" si="1"/>
        <v>50000</v>
      </c>
      <c r="I42" s="113"/>
    </row>
    <row r="43" spans="1:9" ht="11.25" customHeight="1">
      <c r="A43" s="6"/>
      <c r="B43" s="132" t="s">
        <v>60</v>
      </c>
      <c r="C43" s="133"/>
      <c r="D43" s="133"/>
      <c r="E43" s="133"/>
      <c r="F43" s="134"/>
      <c r="G43" s="38">
        <f>SUM(G36:G42)</f>
        <v>271650</v>
      </c>
    </row>
    <row r="44" spans="1:9" ht="12" customHeight="1">
      <c r="A44" s="1"/>
      <c r="B44" s="39"/>
      <c r="C44" s="40"/>
      <c r="D44" s="40"/>
      <c r="E44" s="40"/>
      <c r="F44" s="41"/>
      <c r="G44" s="41"/>
    </row>
    <row r="45" spans="1:9" ht="12" customHeight="1">
      <c r="A45" s="6"/>
      <c r="B45" s="129" t="s">
        <v>61</v>
      </c>
      <c r="C45" s="130"/>
      <c r="D45" s="130"/>
      <c r="E45" s="130"/>
      <c r="F45" s="130"/>
      <c r="G45" s="131"/>
    </row>
    <row r="46" spans="1:9" ht="24" customHeight="1">
      <c r="A46" s="6"/>
      <c r="B46" s="42" t="s">
        <v>62</v>
      </c>
      <c r="C46" s="42" t="s">
        <v>63</v>
      </c>
      <c r="D46" s="42" t="s">
        <v>64</v>
      </c>
      <c r="E46" s="42" t="s">
        <v>29</v>
      </c>
      <c r="F46" s="42" t="s">
        <v>30</v>
      </c>
      <c r="G46" s="42" t="s">
        <v>31</v>
      </c>
    </row>
    <row r="47" spans="1:9" ht="12.75" customHeight="1">
      <c r="A47" s="19"/>
      <c r="B47" s="126" t="s">
        <v>65</v>
      </c>
      <c r="C47" s="127"/>
      <c r="D47" s="127"/>
      <c r="E47" s="127"/>
      <c r="F47" s="127"/>
      <c r="G47" s="128"/>
    </row>
    <row r="48" spans="1:9" ht="12.75">
      <c r="A48" s="28"/>
      <c r="B48" s="101" t="s">
        <v>66</v>
      </c>
      <c r="C48" s="102" t="s">
        <v>67</v>
      </c>
      <c r="D48" s="103">
        <v>200</v>
      </c>
      <c r="E48" s="101" t="s">
        <v>68</v>
      </c>
      <c r="F48" s="104">
        <v>400</v>
      </c>
      <c r="G48" s="104">
        <f>D48*F48</f>
        <v>80000</v>
      </c>
    </row>
    <row r="49" spans="1:7" ht="12.75">
      <c r="A49" s="28"/>
      <c r="B49" s="101" t="s">
        <v>32</v>
      </c>
      <c r="C49" s="102" t="s">
        <v>69</v>
      </c>
      <c r="D49" s="103">
        <v>1</v>
      </c>
      <c r="E49" s="101" t="s">
        <v>68</v>
      </c>
      <c r="F49" s="104">
        <v>4200</v>
      </c>
      <c r="G49" s="104">
        <f>D49*F49</f>
        <v>4200</v>
      </c>
    </row>
    <row r="50" spans="1:7" ht="12.75" customHeight="1">
      <c r="A50" s="19"/>
      <c r="B50" s="123" t="s">
        <v>70</v>
      </c>
      <c r="C50" s="124"/>
      <c r="D50" s="124"/>
      <c r="E50" s="124"/>
      <c r="F50" s="124"/>
      <c r="G50" s="125"/>
    </row>
    <row r="51" spans="1:7" ht="12.75">
      <c r="A51" s="28"/>
      <c r="B51" s="105" t="s">
        <v>71</v>
      </c>
      <c r="C51" s="102" t="s">
        <v>67</v>
      </c>
      <c r="D51" s="106">
        <v>250</v>
      </c>
      <c r="E51" s="101" t="s">
        <v>36</v>
      </c>
      <c r="F51" s="107">
        <v>1680</v>
      </c>
      <c r="G51" s="107">
        <f>(D51*F51)</f>
        <v>420000</v>
      </c>
    </row>
    <row r="52" spans="1:7" ht="12.75">
      <c r="A52" s="28"/>
      <c r="B52" s="105" t="s">
        <v>72</v>
      </c>
      <c r="C52" s="102" t="s">
        <v>67</v>
      </c>
      <c r="D52" s="106">
        <v>150</v>
      </c>
      <c r="E52" s="101" t="s">
        <v>58</v>
      </c>
      <c r="F52" s="107">
        <v>1440</v>
      </c>
      <c r="G52" s="107">
        <f>(D52*F52)</f>
        <v>216000</v>
      </c>
    </row>
    <row r="53" spans="1:7" ht="12.75">
      <c r="A53" s="28"/>
      <c r="B53" s="135" t="s">
        <v>73</v>
      </c>
      <c r="C53" s="136"/>
      <c r="D53" s="136"/>
      <c r="E53" s="136"/>
      <c r="F53" s="136"/>
      <c r="G53" s="122"/>
    </row>
    <row r="54" spans="1:7" ht="12.75">
      <c r="A54" s="28"/>
      <c r="B54" s="105" t="s">
        <v>74</v>
      </c>
      <c r="C54" s="102" t="s">
        <v>75</v>
      </c>
      <c r="D54" s="106">
        <v>2</v>
      </c>
      <c r="E54" s="101" t="s">
        <v>50</v>
      </c>
      <c r="F54" s="107">
        <v>25990</v>
      </c>
      <c r="G54" s="107">
        <f>D54*F54</f>
        <v>51980</v>
      </c>
    </row>
    <row r="55" spans="1:7" ht="12.75">
      <c r="A55" s="28"/>
      <c r="B55" s="105" t="s">
        <v>76</v>
      </c>
      <c r="C55" s="102" t="s">
        <v>77</v>
      </c>
      <c r="D55" s="106">
        <v>300</v>
      </c>
      <c r="E55" s="101" t="s">
        <v>78</v>
      </c>
      <c r="F55" s="107">
        <v>189</v>
      </c>
      <c r="G55" s="107">
        <f>D55*F55</f>
        <v>56700</v>
      </c>
    </row>
    <row r="56" spans="1:7" ht="12.75" customHeight="1">
      <c r="A56" s="19"/>
      <c r="B56" s="120" t="s">
        <v>79</v>
      </c>
      <c r="C56" s="121"/>
      <c r="D56" s="121"/>
      <c r="E56" s="121"/>
      <c r="F56" s="121"/>
      <c r="G56" s="122"/>
    </row>
    <row r="57" spans="1:7" ht="12.75">
      <c r="A57" s="19"/>
      <c r="B57" s="108" t="s">
        <v>80</v>
      </c>
      <c r="C57" s="109" t="s">
        <v>75</v>
      </c>
      <c r="D57" s="110">
        <v>0.8</v>
      </c>
      <c r="E57" s="111" t="s">
        <v>81</v>
      </c>
      <c r="F57" s="112">
        <v>39990</v>
      </c>
      <c r="G57" s="107">
        <f>D57*F57</f>
        <v>31992</v>
      </c>
    </row>
    <row r="58" spans="1:7" ht="13.5" customHeight="1">
      <c r="A58" s="6"/>
      <c r="B58" s="164" t="s">
        <v>82</v>
      </c>
      <c r="C58" s="165"/>
      <c r="D58" s="165"/>
      <c r="E58" s="165"/>
      <c r="F58" s="166"/>
      <c r="G58" s="38">
        <f>SUM(G47:G57)</f>
        <v>860872</v>
      </c>
    </row>
    <row r="59" spans="1:7" ht="12" customHeight="1">
      <c r="A59" s="1"/>
      <c r="B59" s="39"/>
      <c r="C59" s="40"/>
      <c r="D59" s="40"/>
      <c r="E59" s="60"/>
      <c r="F59" s="41"/>
      <c r="G59" s="41"/>
    </row>
    <row r="60" spans="1:7" ht="12" customHeight="1">
      <c r="A60" s="6"/>
      <c r="B60" s="129" t="s">
        <v>83</v>
      </c>
      <c r="C60" s="130"/>
      <c r="D60" s="130"/>
      <c r="E60" s="130"/>
      <c r="F60" s="130"/>
      <c r="G60" s="131"/>
    </row>
    <row r="61" spans="1:7" ht="21.75" customHeight="1">
      <c r="A61" s="6"/>
      <c r="B61" s="33" t="s">
        <v>84</v>
      </c>
      <c r="C61" s="33" t="s">
        <v>63</v>
      </c>
      <c r="D61" s="33" t="s">
        <v>85</v>
      </c>
      <c r="E61" s="33" t="s">
        <v>29</v>
      </c>
      <c r="F61" s="33" t="s">
        <v>30</v>
      </c>
      <c r="G61" s="33" t="s">
        <v>31</v>
      </c>
    </row>
    <row r="62" spans="1:7" ht="12.75">
      <c r="A62" s="28"/>
      <c r="B62" s="61"/>
      <c r="C62" s="62"/>
      <c r="D62" s="63"/>
      <c r="E62" s="61"/>
      <c r="F62" s="64"/>
      <c r="G62" s="65">
        <f>D62*F62</f>
        <v>0</v>
      </c>
    </row>
    <row r="63" spans="1:7" ht="16.5" customHeight="1">
      <c r="A63" s="19"/>
      <c r="B63" s="66" t="s">
        <v>86</v>
      </c>
      <c r="C63" s="67"/>
      <c r="D63" s="68"/>
      <c r="E63" s="67"/>
      <c r="F63" s="69"/>
      <c r="G63" s="65">
        <f>D63*F63</f>
        <v>0</v>
      </c>
    </row>
    <row r="64" spans="1:7" ht="13.5" customHeight="1">
      <c r="A64" s="6"/>
      <c r="B64" s="132" t="s">
        <v>87</v>
      </c>
      <c r="C64" s="133"/>
      <c r="D64" s="133"/>
      <c r="E64" s="133"/>
      <c r="F64" s="134"/>
      <c r="G64" s="70">
        <f>SUM(G62:G63)</f>
        <v>0</v>
      </c>
    </row>
    <row r="65" spans="1:7" ht="12" customHeight="1">
      <c r="A65" s="1"/>
      <c r="B65" s="71"/>
      <c r="C65" s="71"/>
      <c r="D65" s="71"/>
      <c r="E65" s="71"/>
      <c r="F65" s="72"/>
      <c r="G65" s="72"/>
    </row>
    <row r="66" spans="1:7" ht="11.25" customHeight="1">
      <c r="A66" s="28"/>
      <c r="B66" s="167" t="s">
        <v>88</v>
      </c>
      <c r="C66" s="168"/>
      <c r="D66" s="168"/>
      <c r="E66" s="168"/>
      <c r="F66" s="169"/>
      <c r="G66" s="73">
        <f>G27+G43+G58+G64</f>
        <v>1212522</v>
      </c>
    </row>
    <row r="67" spans="1:7" ht="12" customHeight="1">
      <c r="A67" s="28"/>
      <c r="B67" s="170" t="s">
        <v>89</v>
      </c>
      <c r="C67" s="171"/>
      <c r="D67" s="171"/>
      <c r="E67" s="171"/>
      <c r="F67" s="172"/>
      <c r="G67" s="74">
        <f>G66*0.05</f>
        <v>60626.100000000006</v>
      </c>
    </row>
    <row r="68" spans="1:7" ht="12" customHeight="1">
      <c r="A68" s="28"/>
      <c r="B68" s="173" t="s">
        <v>90</v>
      </c>
      <c r="C68" s="174"/>
      <c r="D68" s="174"/>
      <c r="E68" s="174"/>
      <c r="F68" s="175"/>
      <c r="G68" s="75">
        <f>G67+G66</f>
        <v>1273148.1000000001</v>
      </c>
    </row>
    <row r="69" spans="1:7" ht="12" customHeight="1">
      <c r="A69" s="28"/>
      <c r="B69" s="170" t="s">
        <v>91</v>
      </c>
      <c r="C69" s="171"/>
      <c r="D69" s="171"/>
      <c r="E69" s="171"/>
      <c r="F69" s="172"/>
      <c r="G69" s="74">
        <f>G11</f>
        <v>1920000</v>
      </c>
    </row>
    <row r="70" spans="1:7" ht="11.25" customHeight="1">
      <c r="A70" s="28"/>
      <c r="B70" s="176" t="s">
        <v>92</v>
      </c>
      <c r="C70" s="177"/>
      <c r="D70" s="177"/>
      <c r="E70" s="177"/>
      <c r="F70" s="178"/>
      <c r="G70" s="76">
        <f>G69-G68</f>
        <v>646851.89999999991</v>
      </c>
    </row>
    <row r="71" spans="1:7" ht="12" customHeight="1" thickBot="1">
      <c r="A71" s="28"/>
      <c r="B71" s="77" t="s">
        <v>93</v>
      </c>
      <c r="C71" s="78"/>
      <c r="D71" s="78"/>
      <c r="E71" s="78"/>
      <c r="F71" s="78"/>
      <c r="G71" s="79"/>
    </row>
    <row r="72" spans="1:7" ht="15" customHeight="1">
      <c r="A72" s="28"/>
      <c r="B72" s="143" t="s">
        <v>94</v>
      </c>
      <c r="C72" s="144"/>
      <c r="D72" s="144"/>
      <c r="E72" s="144"/>
      <c r="F72" s="145"/>
      <c r="G72" s="79"/>
    </row>
    <row r="73" spans="1:7" ht="11.25" customHeight="1">
      <c r="A73" s="28"/>
      <c r="B73" s="137" t="s">
        <v>95</v>
      </c>
      <c r="C73" s="138"/>
      <c r="D73" s="138"/>
      <c r="E73" s="138"/>
      <c r="F73" s="139"/>
      <c r="G73" s="79"/>
    </row>
    <row r="74" spans="1:7" ht="11.25" customHeight="1">
      <c r="A74" s="28"/>
      <c r="B74" s="137" t="s">
        <v>96</v>
      </c>
      <c r="C74" s="138"/>
      <c r="D74" s="138"/>
      <c r="E74" s="138"/>
      <c r="F74" s="139"/>
      <c r="G74" s="79"/>
    </row>
    <row r="75" spans="1:7" ht="12.75">
      <c r="A75" s="28"/>
      <c r="B75" s="137" t="s">
        <v>97</v>
      </c>
      <c r="C75" s="138"/>
      <c r="D75" s="138"/>
      <c r="E75" s="138"/>
      <c r="F75" s="139"/>
      <c r="G75" s="79"/>
    </row>
    <row r="76" spans="1:7" ht="11.25" customHeight="1">
      <c r="A76" s="28"/>
      <c r="B76" s="137" t="s">
        <v>98</v>
      </c>
      <c r="C76" s="138"/>
      <c r="D76" s="138"/>
      <c r="E76" s="138"/>
      <c r="F76" s="139"/>
      <c r="G76" s="79"/>
    </row>
    <row r="77" spans="1:7" ht="12.75">
      <c r="A77" s="28"/>
      <c r="B77" s="137" t="s">
        <v>99</v>
      </c>
      <c r="C77" s="138"/>
      <c r="D77" s="138"/>
      <c r="E77" s="138"/>
      <c r="F77" s="139"/>
      <c r="G77" s="79"/>
    </row>
    <row r="78" spans="1:7" ht="12" customHeight="1" thickBot="1">
      <c r="A78" s="28"/>
      <c r="B78" s="140" t="s">
        <v>100</v>
      </c>
      <c r="C78" s="141"/>
      <c r="D78" s="141"/>
      <c r="E78" s="141"/>
      <c r="F78" s="142"/>
      <c r="G78" s="79"/>
    </row>
    <row r="79" spans="1:7" ht="12.75" customHeight="1">
      <c r="A79" s="28"/>
      <c r="B79" s="80"/>
      <c r="C79" s="80"/>
      <c r="D79" s="80"/>
      <c r="E79" s="80"/>
      <c r="F79" s="80"/>
      <c r="G79" s="79"/>
    </row>
    <row r="80" spans="1:7" ht="17.25" customHeight="1" thickBot="1">
      <c r="A80" s="28"/>
      <c r="B80" s="150" t="s">
        <v>101</v>
      </c>
      <c r="C80" s="151"/>
      <c r="D80" s="152"/>
      <c r="E80" s="81"/>
      <c r="F80" s="81"/>
      <c r="G80" s="79"/>
    </row>
    <row r="81" spans="1:251" s="89" customFormat="1" ht="12" customHeight="1">
      <c r="A81" s="82"/>
      <c r="B81" s="83" t="s">
        <v>84</v>
      </c>
      <c r="C81" s="84" t="s">
        <v>102</v>
      </c>
      <c r="D81" s="85" t="s">
        <v>103</v>
      </c>
      <c r="E81" s="86"/>
      <c r="F81" s="86"/>
      <c r="G81" s="87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88"/>
      <c r="GO81" s="88"/>
      <c r="GP81" s="88"/>
      <c r="GQ81" s="88"/>
      <c r="GR81" s="88"/>
      <c r="GS81" s="88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88"/>
      <c r="HE81" s="88"/>
      <c r="HF81" s="88"/>
      <c r="HG81" s="88"/>
      <c r="HH81" s="88"/>
      <c r="HI81" s="88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88"/>
      <c r="HU81" s="88"/>
      <c r="HV81" s="88"/>
      <c r="HW81" s="88"/>
      <c r="HX81" s="88"/>
      <c r="HY81" s="88"/>
      <c r="HZ81" s="88"/>
      <c r="IA81" s="88"/>
      <c r="IB81" s="88"/>
      <c r="IC81" s="88"/>
      <c r="ID81" s="88"/>
      <c r="IE81" s="88"/>
      <c r="IF81" s="88"/>
      <c r="IG81" s="88"/>
      <c r="IH81" s="88"/>
      <c r="II81" s="88"/>
      <c r="IJ81" s="88"/>
      <c r="IK81" s="88"/>
      <c r="IL81" s="88"/>
      <c r="IM81" s="88"/>
      <c r="IN81" s="88"/>
      <c r="IO81" s="88"/>
      <c r="IP81" s="88"/>
      <c r="IQ81" s="88"/>
    </row>
    <row r="82" spans="1:251" ht="12" customHeight="1">
      <c r="A82" s="28"/>
      <c r="B82" s="90" t="s">
        <v>104</v>
      </c>
      <c r="C82" s="116">
        <f>G27</f>
        <v>80000</v>
      </c>
      <c r="D82" s="91">
        <f>(C82/C88)</f>
        <v>6.2836366012720746E-2</v>
      </c>
      <c r="E82" s="81"/>
      <c r="F82" s="81"/>
      <c r="G82" s="79" t="s">
        <v>105</v>
      </c>
    </row>
    <row r="83" spans="1:251" ht="12" customHeight="1">
      <c r="A83" s="28"/>
      <c r="B83" s="90" t="s">
        <v>106</v>
      </c>
      <c r="C83" s="116">
        <f>G32</f>
        <v>0</v>
      </c>
      <c r="D83" s="91">
        <v>0</v>
      </c>
      <c r="E83" s="81"/>
      <c r="F83" s="81"/>
      <c r="G83" s="79"/>
    </row>
    <row r="84" spans="1:251" ht="12" customHeight="1">
      <c r="A84" s="28"/>
      <c r="B84" s="90" t="s">
        <v>107</v>
      </c>
      <c r="C84" s="116">
        <f>G43</f>
        <v>271650</v>
      </c>
      <c r="D84" s="91">
        <f>(C84/C88)</f>
        <v>0.21336873534194489</v>
      </c>
      <c r="E84" s="81"/>
      <c r="F84" s="81"/>
      <c r="G84" s="79"/>
    </row>
    <row r="85" spans="1:251" ht="12" customHeight="1">
      <c r="A85" s="28"/>
      <c r="B85" s="90" t="s">
        <v>62</v>
      </c>
      <c r="C85" s="116">
        <f>G58</f>
        <v>860872</v>
      </c>
      <c r="D85" s="91">
        <f>(C85/C88)</f>
        <v>0.67617585102628663</v>
      </c>
      <c r="E85" s="81"/>
      <c r="F85" s="81"/>
      <c r="G85" s="79"/>
    </row>
    <row r="86" spans="1:251" ht="12" customHeight="1">
      <c r="A86" s="28"/>
      <c r="B86" s="90" t="s">
        <v>108</v>
      </c>
      <c r="C86" s="116">
        <f>G64</f>
        <v>0</v>
      </c>
      <c r="D86" s="91">
        <f>(C86/C88)</f>
        <v>0</v>
      </c>
      <c r="E86" s="92"/>
      <c r="F86" s="92"/>
      <c r="G86" s="79"/>
    </row>
    <row r="87" spans="1:251" ht="12" customHeight="1">
      <c r="A87" s="28"/>
      <c r="B87" s="90" t="s">
        <v>109</v>
      </c>
      <c r="C87" s="116">
        <f>G67</f>
        <v>60626.100000000006</v>
      </c>
      <c r="D87" s="91">
        <f>(C87/C88)</f>
        <v>4.7619047619047623E-2</v>
      </c>
      <c r="E87" s="92"/>
      <c r="F87" s="92"/>
      <c r="G87" s="79"/>
    </row>
    <row r="88" spans="1:251" ht="12.75" customHeight="1" thickBot="1">
      <c r="A88" s="28"/>
      <c r="B88" s="93" t="s">
        <v>110</v>
      </c>
      <c r="C88" s="117">
        <f>SUM(C82:C87)</f>
        <v>1273148.1000000001</v>
      </c>
      <c r="D88" s="94">
        <f>SUM(D82:D87)</f>
        <v>1</v>
      </c>
      <c r="E88" s="92"/>
      <c r="F88" s="92"/>
      <c r="G88" s="79"/>
    </row>
    <row r="89" spans="1:251" ht="12.75" customHeight="1">
      <c r="A89" s="28"/>
      <c r="B89" s="95"/>
      <c r="C89" s="78"/>
      <c r="D89" s="78"/>
      <c r="E89" s="78"/>
      <c r="F89" s="78"/>
      <c r="G89" s="79"/>
    </row>
    <row r="90" spans="1:251" ht="15.75" customHeight="1" thickBot="1">
      <c r="A90" s="96"/>
      <c r="B90" s="147" t="s">
        <v>111</v>
      </c>
      <c r="C90" s="148"/>
      <c r="D90" s="148"/>
      <c r="E90" s="149"/>
      <c r="F90" s="97"/>
      <c r="G90" s="79"/>
    </row>
    <row r="91" spans="1:251" ht="12.75">
      <c r="A91" s="28"/>
      <c r="B91" s="98" t="s">
        <v>112</v>
      </c>
      <c r="C91" s="118">
        <v>4000</v>
      </c>
      <c r="D91" s="118">
        <v>5000</v>
      </c>
      <c r="E91" s="119">
        <v>6000</v>
      </c>
      <c r="F91" s="99"/>
      <c r="G91" s="100"/>
    </row>
    <row r="92" spans="1:251" ht="13.5" thickBot="1">
      <c r="A92" s="28"/>
      <c r="B92" s="93" t="s">
        <v>113</v>
      </c>
      <c r="C92" s="117">
        <f>G68/C91</f>
        <v>318.28702500000003</v>
      </c>
      <c r="D92" s="117">
        <f>G68/D91</f>
        <v>254.62962000000002</v>
      </c>
      <c r="E92" s="117">
        <f>G68/E91</f>
        <v>212.19135000000003</v>
      </c>
      <c r="F92" s="99"/>
      <c r="G92" s="100"/>
    </row>
    <row r="93" spans="1:251" ht="12.75">
      <c r="A93" s="28"/>
      <c r="B93" s="146" t="s">
        <v>114</v>
      </c>
      <c r="C93" s="146"/>
      <c r="D93" s="146"/>
      <c r="E93" s="146"/>
      <c r="F93" s="80"/>
      <c r="G93" s="80"/>
    </row>
  </sheetData>
  <mergeCells count="37">
    <mergeCell ref="E14:F14"/>
    <mergeCell ref="B16:G16"/>
    <mergeCell ref="B18:G18"/>
    <mergeCell ref="B60:G60"/>
    <mergeCell ref="B73:F73"/>
    <mergeCell ref="B58:F58"/>
    <mergeCell ref="B64:F64"/>
    <mergeCell ref="B66:F66"/>
    <mergeCell ref="B67:F67"/>
    <mergeCell ref="B68:F68"/>
    <mergeCell ref="B70:F70"/>
    <mergeCell ref="B69:F69"/>
    <mergeCell ref="B34:G34"/>
    <mergeCell ref="B32:F32"/>
    <mergeCell ref="B29:G29"/>
    <mergeCell ref="B27:F27"/>
    <mergeCell ref="E12:F12"/>
    <mergeCell ref="E10:F10"/>
    <mergeCell ref="E9:F9"/>
    <mergeCell ref="E8:F8"/>
    <mergeCell ref="E13:F13"/>
    <mergeCell ref="E11:F11"/>
    <mergeCell ref="B76:F76"/>
    <mergeCell ref="B77:F77"/>
    <mergeCell ref="B78:F78"/>
    <mergeCell ref="B72:F72"/>
    <mergeCell ref="B93:E93"/>
    <mergeCell ref="B90:E90"/>
    <mergeCell ref="B80:D80"/>
    <mergeCell ref="B74:F74"/>
    <mergeCell ref="B75:F75"/>
    <mergeCell ref="B56:G56"/>
    <mergeCell ref="B50:G50"/>
    <mergeCell ref="B47:G47"/>
    <mergeCell ref="B45:G45"/>
    <mergeCell ref="B43:F43"/>
    <mergeCell ref="B53:G53"/>
  </mergeCells>
  <printOptions horizontalCentered="1"/>
  <pageMargins left="0.74803149606299213" right="0.74803149606299213" top="0.98425196850393704" bottom="0.98425196850393704" header="0" footer="0"/>
  <pageSetup scale="94" orientation="portrait" r:id="rId1"/>
  <headerFooter>
    <oddFooter>&amp;C&amp;"Helvetica Neue,Regular"&amp;12&amp;K000000&amp;P</oddFooter>
  </headerFooter>
  <rowBreaks count="1" manualBreakCount="1">
    <brk id="44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2022-06-27T23:39:25Z</dcterms:modified>
  <cp:category/>
  <cp:contentStatus/>
</cp:coreProperties>
</file>