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4" documentId="11_DE5447CB5358FE0032E2D2056F77D38254BA6881" xr6:coauthVersionLast="47" xr6:coauthVersionMax="47" xr10:uidLastSave="{FE95B92A-EED9-4A1F-88EA-E812ED3C1437}"/>
  <bookViews>
    <workbookView xWindow="0" yWindow="0" windowWidth="17205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1" l="1"/>
  <c r="G56" i="1" l="1"/>
  <c r="G44" i="1"/>
  <c r="G45" i="1"/>
  <c r="G46" i="1"/>
  <c r="G47" i="1"/>
  <c r="G48" i="1"/>
  <c r="G49" i="1"/>
  <c r="G50" i="1"/>
  <c r="G51" i="1"/>
  <c r="G43" i="1"/>
  <c r="D37" i="1"/>
  <c r="G37" i="1" s="1"/>
  <c r="F36" i="1"/>
  <c r="D36" i="1"/>
  <c r="F35" i="1"/>
  <c r="D35" i="1"/>
  <c r="F34" i="1"/>
  <c r="D34" i="1"/>
  <c r="G24" i="1"/>
  <c r="G23" i="1"/>
  <c r="G22" i="1"/>
  <c r="G21" i="1"/>
  <c r="G12" i="1"/>
  <c r="G25" i="1" l="1"/>
  <c r="C76" i="1" s="1"/>
  <c r="G36" i="1"/>
  <c r="G35" i="1"/>
  <c r="G34" i="1"/>
  <c r="G30" i="1"/>
  <c r="C77" i="1" s="1"/>
  <c r="G57" i="1"/>
  <c r="C80" i="1" s="1"/>
  <c r="G62" i="1"/>
  <c r="G52" i="1" l="1"/>
  <c r="C79" i="1" s="1"/>
  <c r="G38" i="1"/>
  <c r="C78" i="1" s="1"/>
  <c r="G59" i="1" l="1"/>
  <c r="G60" i="1" s="1"/>
  <c r="G61" i="1" l="1"/>
  <c r="D87" i="1" s="1"/>
  <c r="C81" i="1"/>
  <c r="E87" i="1" l="1"/>
  <c r="C87" i="1"/>
  <c r="G63" i="1"/>
  <c r="C82" i="1"/>
  <c r="D79" i="1" l="1"/>
  <c r="D76" i="1"/>
  <c r="D80" i="1"/>
  <c r="D78" i="1"/>
  <c r="D81" i="1"/>
  <c r="D82" i="1" l="1"/>
</calcChain>
</file>

<file path=xl/sharedStrings.xml><?xml version="1.0" encoding="utf-8"?>
<sst xmlns="http://schemas.openxmlformats.org/spreadsheetml/2006/main" count="143" uniqueCount="99">
  <si>
    <t>RUBRO O CULTIVO</t>
  </si>
  <si>
    <t>TRIGO</t>
  </si>
  <si>
    <t>RENDIMIENTO (kg/Há.)</t>
  </si>
  <si>
    <t>VARIEDAD</t>
  </si>
  <si>
    <t>ZICO-INIA</t>
  </si>
  <si>
    <t>FECHA ESTIMADA  PRECIO VENTA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</si>
  <si>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</si>
  <si>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</si>
  <si>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</si>
  <si>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</si>
  <si>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</si>
  <si>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</si>
  <si>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</si>
  <si>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</si>
  <si>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</si>
  <si>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</si>
  <si>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</si>
  <si>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</si>
  <si>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</si>
  <si>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</si>
  <si>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</si>
  <si>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</si>
  <si>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</si>
  <si>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</si>
  <si>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</si>
  <si>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</si>
  <si>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</si>
  <si>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</si>
  <si>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</si>
  <si>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</si>
  <si>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</si>
  <si>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Mayo</t>
  </si>
  <si>
    <t>Aplicación Fertilizante</t>
  </si>
  <si>
    <t>Julio/Agosto</t>
  </si>
  <si>
    <t>Aplicación Herbicida</t>
  </si>
  <si>
    <t>Abono Foliar</t>
  </si>
  <si>
    <t>Agosto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</si>
  <si>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</si>
  <si>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</si>
  <si>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</si>
  <si>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</si>
  <si>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</si>
  <si>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</si>
  <si>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</si>
  <si>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Rotura</t>
  </si>
  <si>
    <t>JM</t>
  </si>
  <si>
    <t>Rastraje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</si>
  <si>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</si>
  <si>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</si>
  <si>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</si>
  <si>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</si>
  <si>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</si>
  <si>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</si>
  <si>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</si>
  <si>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</si>
  <si>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Trigo</t>
  </si>
  <si>
    <t>KG</t>
  </si>
  <si>
    <t>FERTILIZANTES</t>
  </si>
  <si>
    <t>Mezcla (9,41,12)</t>
  </si>
  <si>
    <t>Urea Granulada</t>
  </si>
  <si>
    <t>HERBICIDAS</t>
  </si>
  <si>
    <t>Ajax</t>
  </si>
  <si>
    <t>Agosto-Septiembre</t>
  </si>
  <si>
    <t>MCPA</t>
  </si>
  <si>
    <t>lt</t>
  </si>
  <si>
    <t>OTROS</t>
  </si>
  <si>
    <t>Sacos (25 kg)</t>
  </si>
  <si>
    <t>Diciembre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</si>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</sst>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10"/>
      <color indexed="9"/>
      <name val="Arial Narrow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color theme="1"/>
      <name val="Helvetica Neue"/>
      <family val="2"/>
      <scheme val="minor"/>
    </font>
    <font>
      <sz val="10"/>
      <color indexed="8"/>
      <name val="Helvetica Neue"/>
      <family val="2"/>
      <scheme val="minor"/>
    </font>
    <font>
      <sz val="10"/>
      <name val="Helvetica Neue"/>
      <family val="2"/>
      <scheme val="minor"/>
    </font>
    <font>
      <b/>
      <sz val="10"/>
      <name val="Helvetica Neue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Helvetica Neue"/>
      <family val="2"/>
      <scheme val="minor"/>
    </font>
    <font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9" fillId="0" borderId="22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0" fillId="2" borderId="20" xfId="0" applyFill="1" applyBorder="1"/>
    <xf numFmtId="0" fontId="0" fillId="2" borderId="24" xfId="0" applyFill="1" applyBorder="1"/>
    <xf numFmtId="0" fontId="0" fillId="0" borderId="22" xfId="0" applyNumberFormat="1" applyBorder="1"/>
    <xf numFmtId="0" fontId="7" fillId="10" borderId="56" xfId="0" applyFont="1" applyFill="1" applyBorder="1" applyAlignment="1">
      <alignment horizontal="right" wrapText="1"/>
    </xf>
    <xf numFmtId="0" fontId="7" fillId="10" borderId="56" xfId="0" applyFont="1" applyFill="1" applyBorder="1" applyAlignment="1">
      <alignment horizontal="right"/>
    </xf>
    <xf numFmtId="17" fontId="7" fillId="0" borderId="56" xfId="0" applyNumberFormat="1" applyFont="1" applyBorder="1" applyAlignment="1">
      <alignment horizontal="right"/>
    </xf>
    <xf numFmtId="3" fontId="7" fillId="10" borderId="56" xfId="0" applyNumberFormat="1" applyFont="1" applyFill="1" applyBorder="1" applyAlignment="1">
      <alignment horizontal="right"/>
    </xf>
    <xf numFmtId="17" fontId="7" fillId="10" borderId="56" xfId="0" applyNumberFormat="1" applyFont="1" applyFill="1" applyBorder="1" applyAlignment="1">
      <alignment horizontal="right"/>
    </xf>
    <xf numFmtId="0" fontId="7" fillId="0" borderId="56" xfId="0" applyFont="1" applyBorder="1" applyAlignment="1">
      <alignment horizontal="right"/>
    </xf>
    <xf numFmtId="0" fontId="8" fillId="0" borderId="56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/>
    </xf>
    <xf numFmtId="3" fontId="8" fillId="0" borderId="56" xfId="0" applyNumberFormat="1" applyFont="1" applyBorder="1"/>
    <xf numFmtId="0" fontId="8" fillId="0" borderId="56" xfId="0" applyFont="1" applyFill="1" applyBorder="1"/>
    <xf numFmtId="0" fontId="7" fillId="0" borderId="56" xfId="0" applyFont="1" applyBorder="1" applyAlignment="1">
      <alignment horizontal="left"/>
    </xf>
    <xf numFmtId="0" fontId="7" fillId="0" borderId="56" xfId="0" applyFont="1" applyBorder="1" applyAlignment="1">
      <alignment horizontal="center"/>
    </xf>
    <xf numFmtId="49" fontId="10" fillId="3" borderId="6" xfId="0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3" fontId="10" fillId="3" borderId="6" xfId="0" applyNumberFormat="1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2" xfId="0" applyFont="1" applyFill="1" applyBorder="1"/>
    <xf numFmtId="3" fontId="11" fillId="2" borderId="12" xfId="0" applyNumberFormat="1" applyFont="1" applyFill="1" applyBorder="1"/>
    <xf numFmtId="49" fontId="12" fillId="5" borderId="15" xfId="0" applyNumberFormat="1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vertical="center"/>
    </xf>
    <xf numFmtId="49" fontId="13" fillId="3" borderId="15" xfId="0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0" fontId="11" fillId="2" borderId="17" xfId="0" applyFont="1" applyFill="1" applyBorder="1"/>
    <xf numFmtId="0" fontId="11" fillId="2" borderId="18" xfId="0" applyFont="1" applyFill="1" applyBorder="1"/>
    <xf numFmtId="3" fontId="11" fillId="2" borderId="18" xfId="0" applyNumberFormat="1" applyFont="1" applyFill="1" applyBorder="1"/>
    <xf numFmtId="49" fontId="12" fillId="3" borderId="13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 wrapText="1"/>
    </xf>
    <xf numFmtId="0" fontId="14" fillId="10" borderId="56" xfId="0" applyFont="1" applyFill="1" applyBorder="1"/>
    <xf numFmtId="0" fontId="14" fillId="10" borderId="56" xfId="0" applyFont="1" applyFill="1" applyBorder="1" applyAlignment="1">
      <alignment horizontal="center"/>
    </xf>
    <xf numFmtId="3" fontId="15" fillId="0" borderId="56" xfId="1" applyNumberFormat="1" applyFont="1" applyBorder="1" applyAlignment="1">
      <alignment horizontal="right"/>
    </xf>
    <xf numFmtId="3" fontId="16" fillId="0" borderId="56" xfId="1" applyNumberFormat="1" applyFont="1" applyBorder="1" applyAlignment="1">
      <alignment horizontal="right"/>
    </xf>
    <xf numFmtId="2" fontId="14" fillId="10" borderId="56" xfId="0" applyNumberFormat="1" applyFont="1" applyFill="1" applyBorder="1" applyAlignment="1">
      <alignment horizontal="center"/>
    </xf>
    <xf numFmtId="0" fontId="15" fillId="0" borderId="56" xfId="1" applyFont="1" applyBorder="1" applyAlignment="1">
      <alignment horizontal="left"/>
    </xf>
    <xf numFmtId="2" fontId="15" fillId="0" borderId="56" xfId="1" applyNumberFormat="1" applyFont="1" applyBorder="1" applyAlignment="1">
      <alignment horizontal="center"/>
    </xf>
    <xf numFmtId="0" fontId="15" fillId="0" borderId="56" xfId="1" applyFont="1" applyBorder="1" applyAlignment="1">
      <alignment horizontal="center"/>
    </xf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0" fontId="17" fillId="0" borderId="56" xfId="0" applyFont="1" applyBorder="1"/>
    <xf numFmtId="0" fontId="16" fillId="0" borderId="56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3" fontId="14" fillId="0" borderId="56" xfId="0" applyNumberFormat="1" applyFont="1" applyBorder="1"/>
    <xf numFmtId="0" fontId="18" fillId="2" borderId="6" xfId="0" applyFont="1" applyFill="1" applyBorder="1" applyAlignment="1">
      <alignment horizontal="left" vertical="center" wrapText="1"/>
    </xf>
    <xf numFmtId="0" fontId="16" fillId="0" borderId="56" xfId="0" applyFont="1" applyBorder="1"/>
    <xf numFmtId="3" fontId="19" fillId="2" borderId="6" xfId="0" applyNumberFormat="1" applyFont="1" applyFill="1" applyBorder="1"/>
    <xf numFmtId="0" fontId="16" fillId="0" borderId="56" xfId="0" applyFont="1" applyBorder="1" applyAlignment="1">
      <alignment wrapText="1"/>
    </xf>
    <xf numFmtId="0" fontId="20" fillId="0" borderId="56" xfId="0" applyFont="1" applyBorder="1" applyAlignment="1">
      <alignment vertical="center"/>
    </xf>
    <xf numFmtId="0" fontId="14" fillId="0" borderId="56" xfId="0" applyFont="1" applyBorder="1" applyAlignment="1">
      <alignment vertical="center"/>
    </xf>
    <xf numFmtId="0" fontId="11" fillId="2" borderId="18" xfId="0" applyFont="1" applyFill="1" applyBorder="1" applyAlignment="1">
      <alignment horizontal="center"/>
    </xf>
    <xf numFmtId="164" fontId="16" fillId="0" borderId="56" xfId="0" applyNumberFormat="1" applyFont="1" applyBorder="1" applyAlignment="1">
      <alignment horizontal="center"/>
    </xf>
    <xf numFmtId="3" fontId="16" fillId="10" borderId="56" xfId="0" applyNumberFormat="1" applyFont="1" applyFill="1" applyBorder="1" applyAlignment="1">
      <alignment horizontal="right" indent="1"/>
    </xf>
    <xf numFmtId="49" fontId="10" fillId="3" borderId="19" xfId="0" applyNumberFormat="1" applyFont="1" applyFill="1" applyBorder="1" applyAlignment="1">
      <alignment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3" fontId="10" fillId="3" borderId="19" xfId="0" applyNumberFormat="1" applyFont="1" applyFill="1" applyBorder="1" applyAlignment="1">
      <alignment vertical="center"/>
    </xf>
    <xf numFmtId="0" fontId="11" fillId="2" borderId="25" xfId="0" applyFont="1" applyFill="1" applyBorder="1"/>
    <xf numFmtId="3" fontId="11" fillId="2" borderId="25" xfId="0" applyNumberFormat="1" applyFont="1" applyFill="1" applyBorder="1"/>
    <xf numFmtId="49" fontId="12" fillId="5" borderId="26" xfId="0" applyNumberFormat="1" applyFont="1" applyFill="1" applyBorder="1" applyAlignment="1">
      <alignment vertical="center"/>
    </xf>
    <xf numFmtId="0" fontId="12" fillId="5" borderId="27" xfId="0" applyFont="1" applyFill="1" applyBorder="1" applyAlignment="1">
      <alignment vertical="center"/>
    </xf>
    <xf numFmtId="165" fontId="12" fillId="5" borderId="28" xfId="0" applyNumberFormat="1" applyFont="1" applyFill="1" applyBorder="1" applyAlignment="1">
      <alignment vertical="center"/>
    </xf>
    <xf numFmtId="49" fontId="12" fillId="3" borderId="29" xfId="0" applyNumberFormat="1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165" fontId="12" fillId="3" borderId="30" xfId="0" applyNumberFormat="1" applyFont="1" applyFill="1" applyBorder="1" applyAlignment="1">
      <alignment vertical="center"/>
    </xf>
    <xf numFmtId="49" fontId="12" fillId="5" borderId="29" xfId="0" applyNumberFormat="1" applyFont="1" applyFill="1" applyBorder="1" applyAlignment="1">
      <alignment vertical="center"/>
    </xf>
    <xf numFmtId="0" fontId="12" fillId="5" borderId="15" xfId="0" applyFont="1" applyFill="1" applyBorder="1" applyAlignment="1">
      <alignment vertical="center"/>
    </xf>
    <xf numFmtId="165" fontId="12" fillId="5" borderId="30" xfId="0" applyNumberFormat="1" applyFont="1" applyFill="1" applyBorder="1" applyAlignment="1">
      <alignment vertical="center"/>
    </xf>
    <xf numFmtId="49" fontId="12" fillId="5" borderId="31" xfId="0" applyNumberFormat="1" applyFont="1" applyFill="1" applyBorder="1" applyAlignment="1">
      <alignment vertical="center"/>
    </xf>
    <xf numFmtId="0" fontId="12" fillId="5" borderId="32" xfId="0" applyFont="1" applyFill="1" applyBorder="1" applyAlignment="1">
      <alignment vertical="center"/>
    </xf>
    <xf numFmtId="165" fontId="12" fillId="6" borderId="33" xfId="0" applyNumberFormat="1" applyFont="1" applyFill="1" applyBorder="1" applyAlignment="1">
      <alignment vertical="center"/>
    </xf>
    <xf numFmtId="49" fontId="11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165" fontId="12" fillId="2" borderId="2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22" fillId="2" borderId="44" xfId="0" applyNumberFormat="1" applyFont="1" applyFill="1" applyBorder="1" applyAlignment="1">
      <alignment vertical="center"/>
    </xf>
    <xf numFmtId="0" fontId="11" fillId="2" borderId="45" xfId="0" applyFont="1" applyFill="1" applyBorder="1"/>
    <xf numFmtId="0" fontId="11" fillId="2" borderId="46" xfId="0" applyFont="1" applyFill="1" applyBorder="1"/>
    <xf numFmtId="0" fontId="11" fillId="2" borderId="22" xfId="0" applyFont="1" applyFill="1" applyBorder="1"/>
    <xf numFmtId="0" fontId="11" fillId="2" borderId="48" xfId="0" applyFont="1" applyFill="1" applyBorder="1"/>
    <xf numFmtId="0" fontId="11" fillId="2" borderId="50" xfId="0" applyFont="1" applyFill="1" applyBorder="1"/>
    <xf numFmtId="0" fontId="11" fillId="2" borderId="51" xfId="0" applyFont="1" applyFill="1" applyBorder="1"/>
    <xf numFmtId="0" fontId="11" fillId="9" borderId="43" xfId="0" applyFont="1" applyFill="1" applyBorder="1"/>
    <xf numFmtId="0" fontId="11" fillId="7" borderId="22" xfId="0" applyFont="1" applyFill="1" applyBorder="1"/>
    <xf numFmtId="49" fontId="22" fillId="8" borderId="34" xfId="0" applyNumberFormat="1" applyFont="1" applyFill="1" applyBorder="1" applyAlignment="1">
      <alignment vertical="center"/>
    </xf>
    <xf numFmtId="49" fontId="22" fillId="8" borderId="23" xfId="0" applyNumberFormat="1" applyFont="1" applyFill="1" applyBorder="1" applyAlignment="1">
      <alignment vertical="center"/>
    </xf>
    <xf numFmtId="49" fontId="11" fillId="8" borderId="35" xfId="0" applyNumberFormat="1" applyFont="1" applyFill="1" applyBorder="1"/>
    <xf numFmtId="49" fontId="22" fillId="2" borderId="36" xfId="0" applyNumberFormat="1" applyFont="1" applyFill="1" applyBorder="1" applyAlignment="1">
      <alignment vertical="center"/>
    </xf>
    <xf numFmtId="3" fontId="22" fillId="2" borderId="6" xfId="0" applyNumberFormat="1" applyFont="1" applyFill="1" applyBorder="1" applyAlignment="1">
      <alignment vertical="center"/>
    </xf>
    <xf numFmtId="9" fontId="11" fillId="2" borderId="37" xfId="0" applyNumberFormat="1" applyFont="1" applyFill="1" applyBorder="1"/>
    <xf numFmtId="166" fontId="22" fillId="2" borderId="6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22" fillId="8" borderId="38" xfId="0" applyNumberFormat="1" applyFont="1" applyFill="1" applyBorder="1" applyAlignment="1">
      <alignment vertical="center"/>
    </xf>
    <xf numFmtId="166" fontId="22" fillId="8" borderId="39" xfId="0" applyNumberFormat="1" applyFont="1" applyFill="1" applyBorder="1" applyAlignment="1">
      <alignment vertical="center"/>
    </xf>
    <xf numFmtId="9" fontId="22" fillId="8" borderId="40" xfId="0" applyNumberFormat="1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/>
    </xf>
    <xf numFmtId="49" fontId="24" fillId="9" borderId="22" xfId="0" applyNumberFormat="1" applyFont="1" applyFill="1" applyBorder="1" applyAlignment="1">
      <alignment vertical="center"/>
    </xf>
    <xf numFmtId="0" fontId="12" fillId="9" borderId="22" xfId="0" applyFont="1" applyFill="1" applyBorder="1" applyAlignment="1">
      <alignment vertical="center"/>
    </xf>
    <xf numFmtId="0" fontId="12" fillId="9" borderId="52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49" fontId="22" fillId="8" borderId="53" xfId="0" applyNumberFormat="1" applyFont="1" applyFill="1" applyBorder="1" applyAlignment="1">
      <alignment vertical="center"/>
    </xf>
    <xf numFmtId="0" fontId="22" fillId="8" borderId="54" xfId="0" applyNumberFormat="1" applyFont="1" applyFill="1" applyBorder="1" applyAlignment="1">
      <alignment vertical="center"/>
    </xf>
    <xf numFmtId="0" fontId="22" fillId="8" borderId="55" xfId="0" applyNumberFormat="1" applyFont="1" applyFill="1" applyBorder="1" applyAlignment="1">
      <alignment vertical="center"/>
    </xf>
    <xf numFmtId="0" fontId="22" fillId="7" borderId="22" xfId="0" applyFont="1" applyFill="1" applyBorder="1" applyAlignment="1">
      <alignment vertical="center"/>
    </xf>
    <xf numFmtId="165" fontId="22" fillId="2" borderId="22" xfId="0" applyNumberFormat="1" applyFont="1" applyFill="1" applyBorder="1" applyAlignment="1">
      <alignment vertical="center"/>
    </xf>
    <xf numFmtId="166" fontId="22" fillId="8" borderId="40" xfId="0" applyNumberFormat="1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49" fontId="24" fillId="9" borderId="41" xfId="0" applyNumberFormat="1" applyFont="1" applyFill="1" applyBorder="1" applyAlignment="1">
      <alignment vertical="center"/>
    </xf>
    <xf numFmtId="0" fontId="2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767129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8"/>
  <sheetViews>
    <sheetView showGridLines="0" tabSelected="1" topLeftCell="A46" zoomScale="130" zoomScaleNormal="130" workbookViewId="0">
      <selection activeCell="G83" sqref="G83"/>
    </sheetView>
  </sheetViews>
  <sheetFormatPr defaultColWidth="10.85546875" defaultRowHeight="11.25" customHeight="1"/>
  <cols>
    <col min="1" max="1" width="4.42578125" style="1" customWidth="1"/>
    <col min="2" max="2" width="17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28" t="s">
        <v>1</v>
      </c>
      <c r="D9" s="7"/>
      <c r="E9" s="150" t="s">
        <v>2</v>
      </c>
      <c r="F9" s="151"/>
      <c r="G9" s="31">
        <v>5500</v>
      </c>
    </row>
    <row r="10" spans="1:7" ht="38.25" customHeight="1">
      <c r="A10" s="5"/>
      <c r="B10" s="8" t="s">
        <v>3</v>
      </c>
      <c r="C10" s="29" t="s">
        <v>4</v>
      </c>
      <c r="D10" s="9"/>
      <c r="E10" s="148" t="s">
        <v>5</v>
      </c>
      <c r="F10" s="149"/>
      <c r="G10" s="32">
        <v>44562</v>
      </c>
    </row>
    <row r="11" spans="1:7" ht="18" customHeight="1">
      <c r="A11" s="5"/>
      <c r="B11" s="8" t="s">
        <v>6</v>
      </c>
      <c r="C11" s="29" t="s">
        <v>7</v>
      </c>
      <c r="D11" s="9"/>
      <c r="E11" s="148" t="s">
        <v>8</v>
      </c>
      <c r="F11" s="149"/>
      <c r="G11" s="31">
        <v>380</v>
      </c>
    </row>
    <row r="12" spans="1:7" ht="11.25" customHeight="1">
      <c r="A12" s="5"/>
      <c r="B12" s="8" t="s">
        <v>9</v>
      </c>
      <c r="C12" s="29" t="s">
        <v>10</v>
      </c>
      <c r="D12" s="9"/>
      <c r="E12" s="10" t="s">
        <v>11</v>
      </c>
      <c r="F12" s="11"/>
      <c r="G12" s="31">
        <f>+G11*G9</f>
        <v>2090000</v>
      </c>
    </row>
    <row r="13" spans="1:7" ht="11.25" customHeight="1">
      <c r="A13" s="5"/>
      <c r="B13" s="8" t="s">
        <v>12</v>
      </c>
      <c r="C13" s="29" t="s">
        <v>13</v>
      </c>
      <c r="D13" s="9"/>
      <c r="E13" s="148" t="s">
        <v>14</v>
      </c>
      <c r="F13" s="149"/>
      <c r="G13" s="29" t="s">
        <v>15</v>
      </c>
    </row>
    <row r="14" spans="1:7" ht="13.5" customHeight="1">
      <c r="A14" s="5"/>
      <c r="B14" s="8" t="s">
        <v>16</v>
      </c>
      <c r="C14" s="29" t="s">
        <v>13</v>
      </c>
      <c r="D14" s="9"/>
      <c r="E14" s="148" t="s">
        <v>17</v>
      </c>
      <c r="F14" s="149"/>
      <c r="G14" s="32">
        <v>44562</v>
      </c>
    </row>
    <row r="15" spans="1:7" ht="25.5" customHeight="1">
      <c r="A15" s="5"/>
      <c r="B15" s="8" t="s">
        <v>18</v>
      </c>
      <c r="C15" s="30">
        <v>44738</v>
      </c>
      <c r="D15" s="9"/>
      <c r="E15" s="154" t="s">
        <v>19</v>
      </c>
      <c r="F15" s="155"/>
      <c r="G15" s="33" t="s">
        <v>20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2" t="s">
        <v>21</v>
      </c>
      <c r="C17" s="153"/>
      <c r="D17" s="153"/>
      <c r="E17" s="153"/>
      <c r="F17" s="153"/>
      <c r="G17" s="153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22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23</v>
      </c>
      <c r="C20" s="24" t="s">
        <v>24</v>
      </c>
      <c r="D20" s="24" t="s">
        <v>25</v>
      </c>
      <c r="E20" s="24" t="s">
        <v>26</v>
      </c>
      <c r="F20" s="24" t="s">
        <v>27</v>
      </c>
      <c r="G20" s="24" t="s">
        <v>28</v>
      </c>
    </row>
    <row r="21" spans="1:7" ht="12.75" customHeight="1">
      <c r="A21" s="17"/>
      <c r="B21" s="34" t="s">
        <v>29</v>
      </c>
      <c r="C21" s="35" t="s">
        <v>30</v>
      </c>
      <c r="D21" s="35">
        <v>1</v>
      </c>
      <c r="E21" s="35" t="s">
        <v>31</v>
      </c>
      <c r="F21" s="36">
        <v>20000</v>
      </c>
      <c r="G21" s="36">
        <f>+D21*F21</f>
        <v>20000</v>
      </c>
    </row>
    <row r="22" spans="1:7" ht="25.5" customHeight="1">
      <c r="A22" s="17"/>
      <c r="B22" s="37" t="s">
        <v>32</v>
      </c>
      <c r="C22" s="35" t="s">
        <v>30</v>
      </c>
      <c r="D22" s="35">
        <v>1</v>
      </c>
      <c r="E22" s="35" t="s">
        <v>33</v>
      </c>
      <c r="F22" s="36">
        <v>20000</v>
      </c>
      <c r="G22" s="36">
        <f>+D22*F22</f>
        <v>20000</v>
      </c>
    </row>
    <row r="23" spans="1:7" ht="12.75" customHeight="1">
      <c r="A23" s="17"/>
      <c r="B23" s="38" t="s">
        <v>34</v>
      </c>
      <c r="C23" s="35" t="s">
        <v>30</v>
      </c>
      <c r="D23" s="39">
        <v>2</v>
      </c>
      <c r="E23" s="35" t="s">
        <v>33</v>
      </c>
      <c r="F23" s="36">
        <v>20000</v>
      </c>
      <c r="G23" s="36">
        <f>+D23*F23</f>
        <v>40000</v>
      </c>
    </row>
    <row r="24" spans="1:7" ht="12.75" customHeight="1">
      <c r="A24" s="17"/>
      <c r="B24" s="38" t="s">
        <v>35</v>
      </c>
      <c r="C24" s="35" t="s">
        <v>30</v>
      </c>
      <c r="D24" s="39">
        <v>1</v>
      </c>
      <c r="E24" s="35" t="s">
        <v>36</v>
      </c>
      <c r="F24" s="36">
        <v>20000</v>
      </c>
      <c r="G24" s="36">
        <f>+D24*F24</f>
        <v>20000</v>
      </c>
    </row>
    <row r="25" spans="1:7" ht="12.75" customHeight="1">
      <c r="A25" s="26"/>
      <c r="B25" s="40" t="s">
        <v>37</v>
      </c>
      <c r="C25" s="41"/>
      <c r="D25" s="41"/>
      <c r="E25" s="41"/>
      <c r="F25" s="42"/>
      <c r="G25" s="43">
        <f>SUM(G21:G24)</f>
        <v>100000</v>
      </c>
    </row>
    <row r="26" spans="1:7" ht="12" customHeight="1">
      <c r="A26" s="2"/>
      <c r="B26" s="44"/>
      <c r="C26" s="45"/>
      <c r="D26" s="45"/>
      <c r="E26" s="45"/>
      <c r="F26" s="46"/>
      <c r="G26" s="46"/>
    </row>
    <row r="27" spans="1:7" ht="12" customHeight="1">
      <c r="A27" s="5"/>
      <c r="B27" s="47" t="s">
        <v>38</v>
      </c>
      <c r="C27" s="48"/>
      <c r="D27" s="49"/>
      <c r="E27" s="49"/>
      <c r="F27" s="50"/>
      <c r="G27" s="50"/>
    </row>
    <row r="28" spans="1:7" ht="24" customHeight="1">
      <c r="A28" s="5"/>
      <c r="B28" s="51" t="s">
        <v>23</v>
      </c>
      <c r="C28" s="52" t="s">
        <v>24</v>
      </c>
      <c r="D28" s="52" t="s">
        <v>25</v>
      </c>
      <c r="E28" s="51" t="s">
        <v>26</v>
      </c>
      <c r="F28" s="52" t="s">
        <v>27</v>
      </c>
      <c r="G28" s="51" t="s">
        <v>28</v>
      </c>
    </row>
    <row r="29" spans="1:7" ht="12" customHeight="1">
      <c r="A29" s="5"/>
      <c r="B29" s="53" t="s">
        <v>39</v>
      </c>
      <c r="C29" s="54" t="s">
        <v>40</v>
      </c>
      <c r="D29" s="54">
        <v>1</v>
      </c>
      <c r="E29" s="54" t="s">
        <v>41</v>
      </c>
      <c r="F29" s="55">
        <v>20000</v>
      </c>
      <c r="G29" s="55">
        <v>15000</v>
      </c>
    </row>
    <row r="30" spans="1:7" ht="12" customHeight="1">
      <c r="A30" s="5"/>
      <c r="B30" s="56" t="s">
        <v>42</v>
      </c>
      <c r="C30" s="57"/>
      <c r="D30" s="57"/>
      <c r="E30" s="57"/>
      <c r="F30" s="58"/>
      <c r="G30" s="59">
        <f>SUM(G29)</f>
        <v>15000</v>
      </c>
    </row>
    <row r="31" spans="1:7" ht="12" customHeight="1">
      <c r="A31" s="2"/>
      <c r="B31" s="60"/>
      <c r="C31" s="61"/>
      <c r="D31" s="61"/>
      <c r="E31" s="61"/>
      <c r="F31" s="62"/>
      <c r="G31" s="62"/>
    </row>
    <row r="32" spans="1:7" ht="12" customHeight="1">
      <c r="A32" s="5"/>
      <c r="B32" s="47" t="s">
        <v>43</v>
      </c>
      <c r="C32" s="48"/>
      <c r="D32" s="49"/>
      <c r="E32" s="49"/>
      <c r="F32" s="50"/>
      <c r="G32" s="50"/>
    </row>
    <row r="33" spans="1:11" ht="24" customHeight="1">
      <c r="A33" s="5"/>
      <c r="B33" s="63" t="s">
        <v>23</v>
      </c>
      <c r="C33" s="63" t="s">
        <v>24</v>
      </c>
      <c r="D33" s="63" t="s">
        <v>25</v>
      </c>
      <c r="E33" s="63" t="s">
        <v>26</v>
      </c>
      <c r="F33" s="64" t="s">
        <v>27</v>
      </c>
      <c r="G33" s="63" t="s">
        <v>28</v>
      </c>
    </row>
    <row r="34" spans="1:11" ht="12.75" customHeight="1">
      <c r="A34" s="17"/>
      <c r="B34" s="65" t="s">
        <v>44</v>
      </c>
      <c r="C34" s="66" t="s">
        <v>45</v>
      </c>
      <c r="D34" s="66">
        <f>+(2/8)</f>
        <v>0.25</v>
      </c>
      <c r="E34" s="66" t="s">
        <v>31</v>
      </c>
      <c r="F34" s="67">
        <f>8*20000</f>
        <v>160000</v>
      </c>
      <c r="G34" s="68">
        <f>(D34*F34)*1.19</f>
        <v>47600</v>
      </c>
    </row>
    <row r="35" spans="1:11" ht="12.75" customHeight="1">
      <c r="A35" s="17"/>
      <c r="B35" s="65" t="s">
        <v>46</v>
      </c>
      <c r="C35" s="66" t="s">
        <v>45</v>
      </c>
      <c r="D35" s="69">
        <f>+(1/8)</f>
        <v>0.125</v>
      </c>
      <c r="E35" s="66" t="s">
        <v>31</v>
      </c>
      <c r="F35" s="67">
        <f>8*20000</f>
        <v>160000</v>
      </c>
      <c r="G35" s="68">
        <f>(D35*F35)*1.19</f>
        <v>23800</v>
      </c>
    </row>
    <row r="36" spans="1:11" ht="12.75" customHeight="1">
      <c r="A36" s="17"/>
      <c r="B36" s="70" t="s">
        <v>29</v>
      </c>
      <c r="C36" s="66" t="s">
        <v>45</v>
      </c>
      <c r="D36" s="71">
        <f>+(1.5/8)</f>
        <v>0.1875</v>
      </c>
      <c r="E36" s="72" t="s">
        <v>31</v>
      </c>
      <c r="F36" s="67">
        <f>8*20000</f>
        <v>160000</v>
      </c>
      <c r="G36" s="68">
        <f>(D36*F36)*1.19</f>
        <v>35700</v>
      </c>
    </row>
    <row r="37" spans="1:11" ht="12.75" customHeight="1">
      <c r="A37" s="17"/>
      <c r="B37" s="70" t="s">
        <v>47</v>
      </c>
      <c r="C37" s="66" t="s">
        <v>45</v>
      </c>
      <c r="D37" s="71">
        <f>+(1/8)</f>
        <v>0.125</v>
      </c>
      <c r="E37" s="72" t="s">
        <v>48</v>
      </c>
      <c r="F37" s="67">
        <v>300000</v>
      </c>
      <c r="G37" s="68">
        <f>(D37*F37)*1.19</f>
        <v>44625</v>
      </c>
    </row>
    <row r="38" spans="1:11" ht="12.75" customHeight="1">
      <c r="A38" s="5"/>
      <c r="B38" s="73" t="s">
        <v>49</v>
      </c>
      <c r="C38" s="74"/>
      <c r="D38" s="74"/>
      <c r="E38" s="74"/>
      <c r="F38" s="75"/>
      <c r="G38" s="76">
        <f>SUM(G34:G37)</f>
        <v>151725</v>
      </c>
    </row>
    <row r="39" spans="1:11" ht="12" customHeight="1">
      <c r="A39" s="2"/>
      <c r="B39" s="60"/>
      <c r="C39" s="61"/>
      <c r="D39" s="61"/>
      <c r="E39" s="61"/>
      <c r="F39" s="62"/>
      <c r="G39" s="62"/>
    </row>
    <row r="40" spans="1:11" ht="12" customHeight="1">
      <c r="A40" s="5"/>
      <c r="B40" s="47" t="s">
        <v>50</v>
      </c>
      <c r="C40" s="48"/>
      <c r="D40" s="49"/>
      <c r="E40" s="49"/>
      <c r="F40" s="50"/>
      <c r="G40" s="50"/>
    </row>
    <row r="41" spans="1:11" ht="24" customHeight="1">
      <c r="A41" s="5"/>
      <c r="B41" s="64" t="s">
        <v>51</v>
      </c>
      <c r="C41" s="64" t="s">
        <v>52</v>
      </c>
      <c r="D41" s="64" t="s">
        <v>53</v>
      </c>
      <c r="E41" s="64" t="s">
        <v>26</v>
      </c>
      <c r="F41" s="64" t="s">
        <v>27</v>
      </c>
      <c r="G41" s="64" t="s">
        <v>28</v>
      </c>
      <c r="K41" s="27"/>
    </row>
    <row r="42" spans="1:11" ht="12.75" customHeight="1">
      <c r="A42" s="17"/>
      <c r="B42" s="77" t="s">
        <v>54</v>
      </c>
      <c r="C42" s="78"/>
      <c r="D42" s="79"/>
      <c r="E42" s="72"/>
      <c r="F42" s="80"/>
      <c r="G42" s="81"/>
      <c r="K42" s="27"/>
    </row>
    <row r="43" spans="1:11" ht="12.75" customHeight="1">
      <c r="A43" s="17"/>
      <c r="B43" s="82" t="s">
        <v>55</v>
      </c>
      <c r="C43" s="78" t="s">
        <v>56</v>
      </c>
      <c r="D43" s="79">
        <v>180</v>
      </c>
      <c r="E43" s="72" t="s">
        <v>31</v>
      </c>
      <c r="F43" s="80">
        <v>420</v>
      </c>
      <c r="G43" s="83">
        <f>(D43*F43)*1.19</f>
        <v>89964</v>
      </c>
    </row>
    <row r="44" spans="1:11" ht="12.75" customHeight="1">
      <c r="A44" s="17"/>
      <c r="B44" s="77" t="s">
        <v>57</v>
      </c>
      <c r="C44" s="78"/>
      <c r="D44" s="79"/>
      <c r="E44" s="72"/>
      <c r="F44" s="80"/>
      <c r="G44" s="83">
        <f t="shared" ref="G44:G51" si="0">(D44*F44)*1.19</f>
        <v>0</v>
      </c>
    </row>
    <row r="45" spans="1:11" ht="12.75" customHeight="1">
      <c r="A45" s="17"/>
      <c r="B45" s="82" t="s">
        <v>58</v>
      </c>
      <c r="C45" s="78" t="s">
        <v>56</v>
      </c>
      <c r="D45" s="79">
        <v>200</v>
      </c>
      <c r="E45" s="78" t="s">
        <v>31</v>
      </c>
      <c r="F45" s="80">
        <v>1050</v>
      </c>
      <c r="G45" s="83">
        <f t="shared" si="0"/>
        <v>249900</v>
      </c>
    </row>
    <row r="46" spans="1:11" ht="12.75" customHeight="1">
      <c r="A46" s="17"/>
      <c r="B46" s="82" t="s">
        <v>59</v>
      </c>
      <c r="C46" s="78" t="s">
        <v>56</v>
      </c>
      <c r="D46" s="79">
        <v>200</v>
      </c>
      <c r="E46" s="78" t="s">
        <v>36</v>
      </c>
      <c r="F46" s="80">
        <v>1150</v>
      </c>
      <c r="G46" s="83">
        <f t="shared" si="0"/>
        <v>273700</v>
      </c>
    </row>
    <row r="47" spans="1:11" ht="12.75" customHeight="1">
      <c r="A47" s="17"/>
      <c r="B47" s="77" t="s">
        <v>60</v>
      </c>
      <c r="C47" s="78"/>
      <c r="D47" s="79"/>
      <c r="E47" s="78"/>
      <c r="F47" s="80"/>
      <c r="G47" s="83">
        <f t="shared" si="0"/>
        <v>0</v>
      </c>
    </row>
    <row r="48" spans="1:11" ht="12.75" customHeight="1">
      <c r="A48" s="17"/>
      <c r="B48" s="82" t="s">
        <v>61</v>
      </c>
      <c r="C48" s="78" t="s">
        <v>56</v>
      </c>
      <c r="D48" s="79">
        <v>0.1</v>
      </c>
      <c r="E48" s="78" t="s">
        <v>62</v>
      </c>
      <c r="F48" s="80">
        <v>150000</v>
      </c>
      <c r="G48" s="83">
        <f t="shared" si="0"/>
        <v>17850</v>
      </c>
    </row>
    <row r="49" spans="1:7" ht="12.75" customHeight="1">
      <c r="A49" s="17"/>
      <c r="B49" s="84" t="s">
        <v>63</v>
      </c>
      <c r="C49" s="78" t="s">
        <v>64</v>
      </c>
      <c r="D49" s="79">
        <v>1</v>
      </c>
      <c r="E49" s="78" t="s">
        <v>62</v>
      </c>
      <c r="F49" s="80">
        <v>15500</v>
      </c>
      <c r="G49" s="83">
        <f t="shared" si="0"/>
        <v>18445</v>
      </c>
    </row>
    <row r="50" spans="1:7" ht="12.75" customHeight="1">
      <c r="A50" s="17"/>
      <c r="B50" s="85" t="s">
        <v>65</v>
      </c>
      <c r="C50" s="86"/>
      <c r="D50" s="86"/>
      <c r="E50" s="86"/>
      <c r="F50" s="86"/>
      <c r="G50" s="83">
        <f t="shared" si="0"/>
        <v>0</v>
      </c>
    </row>
    <row r="51" spans="1:7" ht="12.75" customHeight="1">
      <c r="A51" s="17"/>
      <c r="B51" s="82" t="s">
        <v>66</v>
      </c>
      <c r="C51" s="78" t="s">
        <v>24</v>
      </c>
      <c r="D51" s="79">
        <f>G9/25</f>
        <v>220</v>
      </c>
      <c r="E51" s="78" t="s">
        <v>67</v>
      </c>
      <c r="F51" s="80">
        <v>200</v>
      </c>
      <c r="G51" s="83">
        <f t="shared" si="0"/>
        <v>52360</v>
      </c>
    </row>
    <row r="52" spans="1:7" ht="13.5" customHeight="1">
      <c r="A52" s="5"/>
      <c r="B52" s="73" t="s">
        <v>68</v>
      </c>
      <c r="C52" s="74"/>
      <c r="D52" s="74"/>
      <c r="E52" s="74"/>
      <c r="F52" s="75"/>
      <c r="G52" s="76">
        <f>SUM(G42:G51)</f>
        <v>702219</v>
      </c>
    </row>
    <row r="53" spans="1:7" ht="12" customHeight="1">
      <c r="A53" s="2"/>
      <c r="B53" s="60"/>
      <c r="C53" s="61"/>
      <c r="D53" s="61"/>
      <c r="E53" s="87"/>
      <c r="F53" s="62"/>
      <c r="G53" s="62"/>
    </row>
    <row r="54" spans="1:7" ht="12" customHeight="1">
      <c r="A54" s="5"/>
      <c r="B54" s="47" t="s">
        <v>65</v>
      </c>
      <c r="C54" s="48"/>
      <c r="D54" s="49"/>
      <c r="E54" s="49"/>
      <c r="F54" s="50"/>
      <c r="G54" s="50"/>
    </row>
    <row r="55" spans="1:7" ht="24" customHeight="1">
      <c r="A55" s="5"/>
      <c r="B55" s="63" t="s">
        <v>69</v>
      </c>
      <c r="C55" s="64" t="s">
        <v>52</v>
      </c>
      <c r="D55" s="64" t="s">
        <v>53</v>
      </c>
      <c r="E55" s="63" t="s">
        <v>26</v>
      </c>
      <c r="F55" s="64" t="s">
        <v>27</v>
      </c>
      <c r="G55" s="63" t="s">
        <v>28</v>
      </c>
    </row>
    <row r="56" spans="1:7" ht="12.75" customHeight="1">
      <c r="A56" s="17"/>
      <c r="B56" s="84" t="s">
        <v>70</v>
      </c>
      <c r="C56" s="78" t="s">
        <v>24</v>
      </c>
      <c r="D56" s="88">
        <v>4</v>
      </c>
      <c r="E56" s="78" t="s">
        <v>71</v>
      </c>
      <c r="F56" s="89">
        <v>25000</v>
      </c>
      <c r="G56" s="80">
        <f>+D56*F56*1.19</f>
        <v>119000</v>
      </c>
    </row>
    <row r="57" spans="1:7" ht="13.5" customHeight="1">
      <c r="A57" s="5"/>
      <c r="B57" s="90" t="s">
        <v>72</v>
      </c>
      <c r="C57" s="91"/>
      <c r="D57" s="91"/>
      <c r="E57" s="91"/>
      <c r="F57" s="92"/>
      <c r="G57" s="93">
        <f>SUM(G56)</f>
        <v>119000</v>
      </c>
    </row>
    <row r="58" spans="1:7" ht="12" customHeight="1">
      <c r="A58" s="2"/>
      <c r="B58" s="94"/>
      <c r="C58" s="94"/>
      <c r="D58" s="94"/>
      <c r="E58" s="94"/>
      <c r="F58" s="95"/>
      <c r="G58" s="95"/>
    </row>
    <row r="59" spans="1:7" ht="12" customHeight="1">
      <c r="A59" s="26"/>
      <c r="B59" s="96" t="s">
        <v>73</v>
      </c>
      <c r="C59" s="97"/>
      <c r="D59" s="97"/>
      <c r="E59" s="97"/>
      <c r="F59" s="97"/>
      <c r="G59" s="98">
        <f>G24+G30+G38+G52+G57</f>
        <v>1007944</v>
      </c>
    </row>
    <row r="60" spans="1:7" ht="12" customHeight="1">
      <c r="A60" s="26"/>
      <c r="B60" s="99" t="s">
        <v>74</v>
      </c>
      <c r="C60" s="100"/>
      <c r="D60" s="100"/>
      <c r="E60" s="100"/>
      <c r="F60" s="100"/>
      <c r="G60" s="101">
        <f>G59*0.05</f>
        <v>50397.200000000004</v>
      </c>
    </row>
    <row r="61" spans="1:7" ht="12" customHeight="1">
      <c r="A61" s="26"/>
      <c r="B61" s="102" t="s">
        <v>75</v>
      </c>
      <c r="C61" s="103"/>
      <c r="D61" s="103"/>
      <c r="E61" s="103"/>
      <c r="F61" s="103"/>
      <c r="G61" s="104">
        <f>G60+G59</f>
        <v>1058341.2</v>
      </c>
    </row>
    <row r="62" spans="1:7" ht="12" customHeight="1">
      <c r="A62" s="26"/>
      <c r="B62" s="99" t="s">
        <v>76</v>
      </c>
      <c r="C62" s="100"/>
      <c r="D62" s="100"/>
      <c r="E62" s="100"/>
      <c r="F62" s="100"/>
      <c r="G62" s="101">
        <f>G12</f>
        <v>2090000</v>
      </c>
    </row>
    <row r="63" spans="1:7" ht="12" customHeight="1">
      <c r="A63" s="26"/>
      <c r="B63" s="105" t="s">
        <v>77</v>
      </c>
      <c r="C63" s="106"/>
      <c r="D63" s="106"/>
      <c r="E63" s="106"/>
      <c r="F63" s="106"/>
      <c r="G63" s="107">
        <f>G62-G61</f>
        <v>1031658.8</v>
      </c>
    </row>
    <row r="64" spans="1:7" ht="12" customHeight="1">
      <c r="A64" s="26"/>
      <c r="B64" s="108" t="s">
        <v>78</v>
      </c>
      <c r="C64" s="109"/>
      <c r="D64" s="109"/>
      <c r="E64" s="109"/>
      <c r="F64" s="109"/>
      <c r="G64" s="110"/>
    </row>
    <row r="65" spans="1:7" ht="12.75" customHeight="1" thickBot="1">
      <c r="A65" s="26"/>
      <c r="B65" s="111"/>
      <c r="C65" s="109"/>
      <c r="D65" s="109"/>
      <c r="E65" s="109"/>
      <c r="F65" s="109"/>
      <c r="G65" s="110"/>
    </row>
    <row r="66" spans="1:7" ht="12" customHeight="1">
      <c r="A66" s="26"/>
      <c r="B66" s="112" t="s">
        <v>79</v>
      </c>
      <c r="C66" s="113"/>
      <c r="D66" s="113"/>
      <c r="E66" s="113"/>
      <c r="F66" s="114"/>
      <c r="G66" s="110"/>
    </row>
    <row r="67" spans="1:7" ht="12" customHeight="1">
      <c r="A67" s="26"/>
      <c r="B67" s="144" t="s">
        <v>80</v>
      </c>
      <c r="C67" s="115"/>
      <c r="D67" s="115"/>
      <c r="E67" s="115"/>
      <c r="F67" s="116"/>
      <c r="G67" s="110"/>
    </row>
    <row r="68" spans="1:7" ht="12" customHeight="1">
      <c r="A68" s="26"/>
      <c r="B68" s="144" t="s">
        <v>81</v>
      </c>
      <c r="C68" s="115"/>
      <c r="D68" s="115"/>
      <c r="E68" s="115"/>
      <c r="F68" s="116"/>
      <c r="G68" s="110"/>
    </row>
    <row r="69" spans="1:7" ht="12" customHeight="1">
      <c r="A69" s="26"/>
      <c r="B69" s="144" t="s">
        <v>82</v>
      </c>
      <c r="C69" s="115"/>
      <c r="D69" s="115"/>
      <c r="E69" s="115"/>
      <c r="F69" s="116"/>
      <c r="G69" s="110"/>
    </row>
    <row r="70" spans="1:7" ht="12" customHeight="1">
      <c r="A70" s="26"/>
      <c r="B70" s="144" t="s">
        <v>83</v>
      </c>
      <c r="C70" s="115"/>
      <c r="D70" s="115"/>
      <c r="E70" s="115"/>
      <c r="F70" s="116"/>
      <c r="G70" s="110"/>
    </row>
    <row r="71" spans="1:7" ht="12" customHeight="1">
      <c r="A71" s="26"/>
      <c r="B71" s="144" t="s">
        <v>84</v>
      </c>
      <c r="C71" s="115"/>
      <c r="D71" s="115"/>
      <c r="E71" s="115"/>
      <c r="F71" s="116"/>
      <c r="G71" s="110"/>
    </row>
    <row r="72" spans="1:7" ht="12.75" customHeight="1" thickBot="1">
      <c r="A72" s="26"/>
      <c r="B72" s="145" t="s">
        <v>85</v>
      </c>
      <c r="C72" s="117"/>
      <c r="D72" s="117"/>
      <c r="E72" s="117"/>
      <c r="F72" s="118"/>
      <c r="G72" s="110"/>
    </row>
    <row r="73" spans="1:7" ht="12.75" customHeight="1">
      <c r="A73" s="26"/>
      <c r="B73" s="111"/>
      <c r="C73" s="115"/>
      <c r="D73" s="115"/>
      <c r="E73" s="115"/>
      <c r="F73" s="115"/>
      <c r="G73" s="110"/>
    </row>
    <row r="74" spans="1:7" ht="15" customHeight="1" thickBot="1">
      <c r="A74" s="26"/>
      <c r="B74" s="146" t="s">
        <v>86</v>
      </c>
      <c r="C74" s="147"/>
      <c r="D74" s="119"/>
      <c r="E74" s="120"/>
      <c r="F74" s="120"/>
      <c r="G74" s="110"/>
    </row>
    <row r="75" spans="1:7" ht="12" customHeight="1">
      <c r="A75" s="26"/>
      <c r="B75" s="121" t="s">
        <v>69</v>
      </c>
      <c r="C75" s="122" t="s">
        <v>87</v>
      </c>
      <c r="D75" s="123" t="s">
        <v>88</v>
      </c>
      <c r="E75" s="120"/>
      <c r="F75" s="120"/>
      <c r="G75" s="110"/>
    </row>
    <row r="76" spans="1:7" ht="12" customHeight="1">
      <c r="A76" s="26"/>
      <c r="B76" s="124" t="s">
        <v>89</v>
      </c>
      <c r="C76" s="125">
        <f>G25</f>
        <v>100000</v>
      </c>
      <c r="D76" s="126">
        <f>(C76/C82)</f>
        <v>8.7847123516218165E-2</v>
      </c>
      <c r="E76" s="120"/>
      <c r="F76" s="120"/>
      <c r="G76" s="110"/>
    </row>
    <row r="77" spans="1:7" ht="12" customHeight="1">
      <c r="A77" s="26"/>
      <c r="B77" s="124" t="s">
        <v>90</v>
      </c>
      <c r="C77" s="125">
        <f>G30</f>
        <v>15000</v>
      </c>
      <c r="D77" s="126">
        <v>0</v>
      </c>
      <c r="E77" s="120"/>
      <c r="F77" s="120"/>
      <c r="G77" s="110"/>
    </row>
    <row r="78" spans="1:7" ht="12" customHeight="1">
      <c r="A78" s="26"/>
      <c r="B78" s="124" t="s">
        <v>91</v>
      </c>
      <c r="C78" s="125">
        <f>G38</f>
        <v>151725</v>
      </c>
      <c r="D78" s="126">
        <f>(C78/C82)</f>
        <v>0.13328604815498202</v>
      </c>
      <c r="E78" s="120"/>
      <c r="F78" s="120"/>
      <c r="G78" s="110"/>
    </row>
    <row r="79" spans="1:7" ht="12" customHeight="1">
      <c r="A79" s="26"/>
      <c r="B79" s="124" t="s">
        <v>51</v>
      </c>
      <c r="C79" s="125">
        <f>G52</f>
        <v>702219</v>
      </c>
      <c r="D79" s="126">
        <f>(C79/C82)</f>
        <v>0.61687919228435206</v>
      </c>
      <c r="E79" s="120"/>
      <c r="F79" s="120"/>
      <c r="G79" s="110"/>
    </row>
    <row r="80" spans="1:7" ht="12" customHeight="1">
      <c r="A80" s="26"/>
      <c r="B80" s="124" t="s">
        <v>92</v>
      </c>
      <c r="C80" s="127">
        <f>G57</f>
        <v>119000</v>
      </c>
      <c r="D80" s="126">
        <f>(C80/C82)</f>
        <v>0.10453807698429962</v>
      </c>
      <c r="E80" s="128"/>
      <c r="F80" s="128"/>
      <c r="G80" s="110"/>
    </row>
    <row r="81" spans="1:7" ht="12" customHeight="1">
      <c r="A81" s="26"/>
      <c r="B81" s="124" t="s">
        <v>93</v>
      </c>
      <c r="C81" s="127">
        <f>G60</f>
        <v>50397.200000000004</v>
      </c>
      <c r="D81" s="126">
        <f>(C81/C82)</f>
        <v>4.4272490532715501E-2</v>
      </c>
      <c r="E81" s="128"/>
      <c r="F81" s="128"/>
      <c r="G81" s="110"/>
    </row>
    <row r="82" spans="1:7" ht="12.75" customHeight="1" thickBot="1">
      <c r="A82" s="26"/>
      <c r="B82" s="129" t="s">
        <v>94</v>
      </c>
      <c r="C82" s="130">
        <f>SUM(C76:C81)</f>
        <v>1138341.2</v>
      </c>
      <c r="D82" s="131">
        <f>SUM(D76:D81)</f>
        <v>0.98682293147256739</v>
      </c>
      <c r="E82" s="128"/>
      <c r="F82" s="128"/>
      <c r="G82" s="110"/>
    </row>
    <row r="83" spans="1:7" ht="12" customHeight="1">
      <c r="A83" s="26"/>
      <c r="B83" s="111"/>
      <c r="C83" s="109"/>
      <c r="D83" s="109"/>
      <c r="E83" s="109"/>
      <c r="F83" s="109"/>
      <c r="G83" s="110"/>
    </row>
    <row r="84" spans="1:7" ht="12.75" customHeight="1">
      <c r="A84" s="26"/>
      <c r="B84" s="132"/>
      <c r="C84" s="109"/>
      <c r="D84" s="109"/>
      <c r="E84" s="109"/>
      <c r="F84" s="109"/>
      <c r="G84" s="110"/>
    </row>
    <row r="85" spans="1:7" ht="12" customHeight="1" thickBot="1">
      <c r="A85" s="25"/>
      <c r="B85" s="133"/>
      <c r="C85" s="134" t="s">
        <v>95</v>
      </c>
      <c r="D85" s="135"/>
      <c r="E85" s="136"/>
      <c r="F85" s="137"/>
      <c r="G85" s="110"/>
    </row>
    <row r="86" spans="1:7" ht="12" customHeight="1">
      <c r="A86" s="26"/>
      <c r="B86" s="138" t="s">
        <v>96</v>
      </c>
      <c r="C86" s="139">
        <v>5200</v>
      </c>
      <c r="D86" s="139">
        <v>5500</v>
      </c>
      <c r="E86" s="140">
        <v>5700</v>
      </c>
      <c r="F86" s="141"/>
      <c r="G86" s="142"/>
    </row>
    <row r="87" spans="1:7" ht="12.75" customHeight="1" thickBot="1">
      <c r="A87" s="26"/>
      <c r="B87" s="129" t="s">
        <v>97</v>
      </c>
      <c r="C87" s="130">
        <f>(G61/C86)</f>
        <v>203.52715384615385</v>
      </c>
      <c r="D87" s="130">
        <f>(G61/D86)</f>
        <v>192.42567272727271</v>
      </c>
      <c r="E87" s="143">
        <f>(G61/E86)</f>
        <v>185.6738947368421</v>
      </c>
      <c r="F87" s="141"/>
      <c r="G87" s="142"/>
    </row>
    <row r="88" spans="1:7" ht="15.6" customHeight="1">
      <c r="A88" s="26"/>
      <c r="B88" s="108" t="s">
        <v>98</v>
      </c>
      <c r="C88" s="115"/>
      <c r="D88" s="115"/>
      <c r="E88" s="115"/>
      <c r="F88" s="115"/>
      <c r="G88" s="115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2022-06-29T14:21:13Z</dcterms:modified>
  <cp:category/>
  <cp:contentStatus/>
</cp:coreProperties>
</file>