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3"/>
  <workbookPr/>
  <mc:AlternateContent xmlns:mc="http://schemas.openxmlformats.org/markup-compatibility/2006">
    <mc:Choice Requires="x15">
      <x15ac:absPath xmlns:x15ac="http://schemas.microsoft.com/office/spreadsheetml/2010/11/ac" url="C:\Users\Julio Cofre\Documents\B-INDAP ÑUBLE\FICHAS CULTIVOS\Ficha Quirihue 2022\"/>
    </mc:Choice>
  </mc:AlternateContent>
  <xr:revisionPtr revIDLastSave="3" documentId="11_BC05F57346D2632214EC1D5E2C7D1702EDB773DB" xr6:coauthVersionLast="47" xr6:coauthVersionMax="47" xr10:uidLastSave="{9E6124D9-82FD-48E7-9114-E3C552E25537}"/>
  <bookViews>
    <workbookView xWindow="0" yWindow="0" windowWidth="17340" windowHeight="11925" xr2:uid="{00000000-000D-0000-FFFF-FFFF00000000}"/>
  </bookViews>
  <sheets>
    <sheet name="Maíz grano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1" i="1" l="1"/>
  <c r="G56" i="1" l="1"/>
  <c r="G44" i="1"/>
  <c r="G45" i="1"/>
  <c r="G46" i="1"/>
  <c r="G47" i="1"/>
  <c r="G48" i="1"/>
  <c r="G49" i="1"/>
  <c r="G50" i="1"/>
  <c r="G51" i="1"/>
  <c r="G43" i="1"/>
  <c r="D37" i="1"/>
  <c r="G37" i="1" s="1"/>
  <c r="D36" i="1"/>
  <c r="G36" i="1" s="1"/>
  <c r="D35" i="1"/>
  <c r="D34" i="1"/>
  <c r="G24" i="1"/>
  <c r="G23" i="1"/>
  <c r="G22" i="1"/>
  <c r="G21" i="1"/>
  <c r="G12" i="1"/>
  <c r="G25" i="1" l="1"/>
  <c r="G35" i="1"/>
  <c r="G34" i="1"/>
  <c r="G30" i="1"/>
  <c r="C77" i="1" s="1"/>
  <c r="G57" i="1"/>
  <c r="C80" i="1" s="1"/>
  <c r="G62" i="1"/>
  <c r="C76" i="1" l="1"/>
  <c r="G52" i="1"/>
  <c r="C79" i="1" s="1"/>
  <c r="G38" i="1"/>
  <c r="C78" i="1" l="1"/>
  <c r="G59" i="1"/>
  <c r="G60" i="1"/>
  <c r="G61" i="1" l="1"/>
  <c r="D87" i="1" s="1"/>
  <c r="C81" i="1"/>
  <c r="E87" i="1" l="1"/>
  <c r="C87" i="1"/>
  <c r="G63" i="1"/>
  <c r="C82" i="1"/>
  <c r="D81" i="1" s="1"/>
  <c r="D79" i="1" l="1"/>
  <c r="D80" i="1"/>
  <c r="D78" i="1"/>
  <c r="D76" i="1"/>
  <c r="D82" i="1" l="1"/>
</calcChain>
</file>

<file path=xl/sharedStrings.xml><?xml version="1.0" encoding="utf-8"?>
<sst xmlns="http://schemas.openxmlformats.org/spreadsheetml/2006/main" count="143" uniqueCount="100">
  <si>
    <t>RUBRO O CULTIVO</t>
  </si>
  <si>
    <t>TRIGO</t>
  </si>
  <si>
    <t>RENDIMIENTO (Kg/Há.)</t>
  </si>
  <si>
    <t>VARIEDAD</t>
  </si>
  <si>
    <t>ZICO-INIA</t>
  </si>
  <si>
    <t>FECHA ESTIMADA  PRECIO VENTA</t>
  </si>
  <si>
    <t>NIVEL TECNOLÓGICO</t>
  </si>
  <si>
    <t>BAJO</t>
  </si>
  <si>
    <t>PRECIO ESPERADO ($/qqm)</t>
  </si>
  <si>
    <t>REGIÓN</t>
  </si>
  <si>
    <t>ÑUBLE</t>
  </si>
  <si>
    <t>INGRESO ESPERADO, con IVA ($)</t>
  </si>
  <si>
    <t>AGENCIA DE ÁREA</t>
  </si>
  <si>
    <t>QUIRIHUE</t>
  </si>
  <si>
    <t>DESTINO PRODUCCION</t>
  </si>
  <si>
    <t>MERCADO LOCAL</t>
  </si>
  <si>
    <t>COMUNA/LOCALIDAD</t>
  </si>
  <si>
    <t xml:space="preserve">TODAS </t>
  </si>
  <si>
    <t>FECHA DE COSECHA</t>
  </si>
  <si>
    <t>FECHA PRECIO INSUMOS</t>
  </si>
  <si>
    <t>CONTINGENCIA</t>
  </si>
  <si>
    <t>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</si>
  <si>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</si>
  <si>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</si>
  <si>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</si>
  <si>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</si>
  <si>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</si>
  <si>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</si>
  <si>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</si>
  <si>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</si>
  <si>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Siembra</t>
  </si>
  <si>
    <t>JH</t>
  </si>
  <si>
    <t>Mayo</t>
  </si>
  <si>
    <t>Aplicación Fertilizante</t>
  </si>
  <si>
    <t>Julio/Agosto</t>
  </si>
  <si>
    <t>Aplicación Herbicida</t>
  </si>
  <si>
    <t>Abono Foliar</t>
  </si>
  <si>
    <t>Agosto</t>
  </si>
  <si>
    <t>Subtotal Jornadas Hombre</t>
  </si>
  <si>
    <t>JORNADAS ANIMAL</t>
  </si>
  <si>
    <t>Limpias</t>
  </si>
  <si>
    <t>JA</t>
  </si>
  <si>
    <t xml:space="preserve">Noviembre </t>
  </si>
  <si>
    <t>Subtotal Jornadas Animal</t>
  </si>
  <si>
    <t>MAQUINARIA</t>
  </si>
  <si>
    <t>Rotura</t>
  </si>
  <si>
    <t>JM</t>
  </si>
  <si>
    <t>Rastraje</t>
  </si>
  <si>
    <t>Cosecha</t>
  </si>
  <si>
    <t>Enero</t>
  </si>
  <si>
    <t>Subtotal Costo Maquinaria</t>
  </si>
  <si>
    <t>INSUMOS</t>
  </si>
  <si>
    <t>Insumos</t>
  </si>
  <si>
    <t>Unidad (Kg/l/u)</t>
  </si>
  <si>
    <t>Cantidad (Kg/l/u)</t>
  </si>
  <si>
    <t>SEMILLA</t>
  </si>
  <si>
    <t>Trigo</t>
  </si>
  <si>
    <t>KG</t>
  </si>
  <si>
    <t>FERTILIZANTES</t>
  </si>
  <si>
    <t>Mezcla (9,41,12)</t>
  </si>
  <si>
    <t>Urea Granulada</t>
  </si>
  <si>
    <t>HERBICIDAS</t>
  </si>
  <si>
    <t>Ajax</t>
  </si>
  <si>
    <t>Agosto-Septiembre</t>
  </si>
  <si>
    <t>MCPA</t>
  </si>
  <si>
    <t>lt</t>
  </si>
  <si>
    <t>OTROS</t>
  </si>
  <si>
    <t>Sacos (25 kg)</t>
  </si>
  <si>
    <t>Diciembre</t>
  </si>
  <si>
    <t>Subtotal Insumos</t>
  </si>
  <si>
    <t>Item</t>
  </si>
  <si>
    <t>Traslados internos</t>
  </si>
  <si>
    <t>Anual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</si>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</sst>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_ ;_ * \-#,##0_ ;_ * &quot;-&quot;_ ;_ @_ 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26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9"/>
      <color theme="1"/>
      <name val="Helvetica Neue"/>
      <family val="2"/>
      <scheme val="minor"/>
    </font>
    <font>
      <sz val="9"/>
      <name val="Helvetica Neue"/>
      <family val="2"/>
      <scheme val="minor"/>
    </font>
    <font>
      <sz val="10"/>
      <name val="Arial"/>
      <family val="2"/>
    </font>
    <font>
      <sz val="9"/>
      <color indexed="8"/>
      <name val="Helvetica Neue"/>
      <family val="2"/>
      <scheme val="minor"/>
    </font>
    <font>
      <b/>
      <sz val="9"/>
      <name val="Helvetica Neue"/>
      <family val="2"/>
      <scheme val="minor"/>
    </font>
    <font>
      <b/>
      <sz val="9"/>
      <color theme="1"/>
      <name val="Helvetica Neue"/>
      <family val="2"/>
      <scheme val="minor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21" fillId="0" borderId="22"/>
    <xf numFmtId="164" fontId="25" fillId="0" borderId="0" applyFont="0" applyFill="0" applyBorder="0" applyAlignment="0" applyProtection="0"/>
  </cellStyleXfs>
  <cellXfs count="159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/>
    <xf numFmtId="0" fontId="4" fillId="2" borderId="6" xfId="0" applyFont="1" applyFill="1" applyBorder="1"/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0" fontId="8" fillId="2" borderId="6" xfId="0" applyFont="1" applyFill="1" applyBorder="1" applyAlignment="1">
      <alignment horizontal="left" vertical="center" wrapText="1"/>
    </xf>
    <xf numFmtId="3" fontId="4" fillId="2" borderId="6" xfId="0" applyNumberFormat="1" applyFont="1" applyFill="1" applyBorder="1"/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49" fontId="9" fillId="3" borderId="19" xfId="0" applyNumberFormat="1" applyFont="1" applyFill="1" applyBorder="1" applyAlignment="1">
      <alignment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vertical="center"/>
    </xf>
    <xf numFmtId="3" fontId="9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ill="1" applyBorder="1"/>
    <xf numFmtId="0" fontId="15" fillId="7" borderId="22" xfId="0" applyFont="1" applyFill="1" applyBorder="1"/>
    <xf numFmtId="49" fontId="13" fillId="8" borderId="23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167" fontId="13" fillId="2" borderId="6" xfId="0" applyNumberFormat="1" applyFont="1" applyFill="1" applyBorder="1" applyAlignment="1">
      <alignment vertical="center"/>
    </xf>
    <xf numFmtId="0" fontId="10" fillId="7" borderId="21" xfId="0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166" fontId="1" fillId="2" borderId="22" xfId="0" applyNumberFormat="1" applyFont="1" applyFill="1" applyBorder="1" applyAlignment="1">
      <alignment vertical="center"/>
    </xf>
    <xf numFmtId="166" fontId="17" fillId="2" borderId="22" xfId="0" applyNumberFormat="1" applyFont="1" applyFill="1" applyBorder="1" applyAlignment="1">
      <alignment vertical="center"/>
    </xf>
    <xf numFmtId="0" fontId="15" fillId="2" borderId="22" xfId="0" applyFont="1" applyFill="1" applyBorder="1"/>
    <xf numFmtId="0" fontId="0" fillId="2" borderId="24" xfId="0" applyFill="1" applyBorder="1"/>
    <xf numFmtId="49" fontId="0" fillId="2" borderId="22" xfId="0" applyNumberFormat="1" applyFill="1" applyBorder="1" applyAlignment="1">
      <alignment vertical="center"/>
    </xf>
    <xf numFmtId="0" fontId="10" fillId="2" borderId="22" xfId="0" applyFont="1" applyFill="1" applyBorder="1" applyAlignment="1">
      <alignment vertical="center"/>
    </xf>
    <xf numFmtId="0" fontId="2" fillId="2" borderId="25" xfId="0" applyFont="1" applyFill="1" applyBorder="1"/>
    <xf numFmtId="3" fontId="2" fillId="2" borderId="25" xfId="0" applyNumberFormat="1" applyFont="1" applyFill="1" applyBorder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6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6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6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10" fillId="5" borderId="32" xfId="0" applyFont="1" applyFill="1" applyBorder="1" applyAlignment="1">
      <alignment vertical="center"/>
    </xf>
    <xf numFmtId="166" fontId="1" fillId="6" borderId="33" xfId="0" applyNumberFormat="1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6" fillId="2" borderId="22" xfId="0" applyFont="1" applyFill="1" applyBorder="1" applyAlignment="1">
      <alignment vertical="center"/>
    </xf>
    <xf numFmtId="49" fontId="13" fillId="8" borderId="34" xfId="0" applyNumberFormat="1" applyFont="1" applyFill="1" applyBorder="1" applyAlignment="1">
      <alignment vertical="center"/>
    </xf>
    <xf numFmtId="49" fontId="15" fillId="8" borderId="35" xfId="0" applyNumberFormat="1" applyFont="1" applyFill="1" applyBorder="1"/>
    <xf numFmtId="49" fontId="13" fillId="2" borderId="36" xfId="0" applyNumberFormat="1" applyFont="1" applyFill="1" applyBorder="1" applyAlignment="1">
      <alignment vertical="center"/>
    </xf>
    <xf numFmtId="9" fontId="15" fillId="2" borderId="37" xfId="0" applyNumberFormat="1" applyFont="1" applyFill="1" applyBorder="1"/>
    <xf numFmtId="49" fontId="13" fillId="8" borderId="38" xfId="0" applyNumberFormat="1" applyFont="1" applyFill="1" applyBorder="1" applyAlignment="1">
      <alignment vertical="center"/>
    </xf>
    <xf numFmtId="167" fontId="13" fillId="8" borderId="39" xfId="0" applyNumberFormat="1" applyFont="1" applyFill="1" applyBorder="1" applyAlignment="1">
      <alignment vertical="center"/>
    </xf>
    <xf numFmtId="9" fontId="13" fillId="8" borderId="40" xfId="0" applyNumberFormat="1" applyFont="1" applyFill="1" applyBorder="1" applyAlignment="1">
      <alignment vertical="center"/>
    </xf>
    <xf numFmtId="0" fontId="15" fillId="9" borderId="43" xfId="0" applyFont="1" applyFill="1" applyBorder="1"/>
    <xf numFmtId="0" fontId="15" fillId="2" borderId="22" xfId="0" applyFont="1" applyFill="1" applyBorder="1" applyAlignment="1">
      <alignment vertical="center"/>
    </xf>
    <xf numFmtId="49" fontId="15" fillId="2" borderId="22" xfId="0" applyNumberFormat="1" applyFont="1" applyFill="1" applyBorder="1" applyAlignment="1">
      <alignment vertical="center"/>
    </xf>
    <xf numFmtId="49" fontId="13" fillId="2" borderId="44" xfId="0" applyNumberFormat="1" applyFont="1" applyFill="1" applyBorder="1" applyAlignment="1">
      <alignment vertical="center"/>
    </xf>
    <xf numFmtId="0" fontId="15" fillId="2" borderId="45" xfId="0" applyFont="1" applyFill="1" applyBorder="1"/>
    <xf numFmtId="0" fontId="15" fillId="2" borderId="46" xfId="0" applyFont="1" applyFill="1" applyBorder="1"/>
    <xf numFmtId="49" fontId="15" fillId="2" borderId="47" xfId="0" applyNumberFormat="1" applyFont="1" applyFill="1" applyBorder="1" applyAlignment="1">
      <alignment vertical="center"/>
    </xf>
    <xf numFmtId="0" fontId="15" fillId="2" borderId="48" xfId="0" applyFont="1" applyFill="1" applyBorder="1"/>
    <xf numFmtId="49" fontId="15" fillId="2" borderId="49" xfId="0" applyNumberFormat="1" applyFont="1" applyFill="1" applyBorder="1" applyAlignment="1">
      <alignment vertical="center"/>
    </xf>
    <xf numFmtId="0" fontId="15" fillId="2" borderId="50" xfId="0" applyFont="1" applyFill="1" applyBorder="1"/>
    <xf numFmtId="0" fontId="15" fillId="2" borderId="51" xfId="0" applyFont="1" applyFill="1" applyBorder="1"/>
    <xf numFmtId="0" fontId="13" fillId="7" borderId="22" xfId="0" applyFont="1" applyFill="1" applyBorder="1" applyAlignment="1">
      <alignment vertical="center"/>
    </xf>
    <xf numFmtId="0" fontId="10" fillId="9" borderId="21" xfId="0" applyFont="1" applyFill="1" applyBorder="1" applyAlignment="1">
      <alignment vertical="center"/>
    </xf>
    <xf numFmtId="49" fontId="18" fillId="9" borderId="22" xfId="0" applyNumberFormat="1" applyFont="1" applyFill="1" applyBorder="1" applyAlignment="1">
      <alignment vertical="center"/>
    </xf>
    <xf numFmtId="0" fontId="10" fillId="9" borderId="22" xfId="0" applyFont="1" applyFill="1" applyBorder="1" applyAlignment="1">
      <alignment vertical="center"/>
    </xf>
    <xf numFmtId="0" fontId="10" fillId="9" borderId="52" xfId="0" applyFont="1" applyFill="1" applyBorder="1" applyAlignment="1">
      <alignment vertical="center"/>
    </xf>
    <xf numFmtId="49" fontId="13" fillId="8" borderId="53" xfId="0" applyNumberFormat="1" applyFont="1" applyFill="1" applyBorder="1" applyAlignment="1">
      <alignment vertical="center"/>
    </xf>
    <xf numFmtId="0" fontId="0" fillId="0" borderId="22" xfId="0" applyNumberFormat="1" applyBorder="1"/>
    <xf numFmtId="3" fontId="2" fillId="2" borderId="15" xfId="0" applyNumberFormat="1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vertical="center"/>
    </xf>
    <xf numFmtId="0" fontId="19" fillId="10" borderId="56" xfId="0" applyFont="1" applyFill="1" applyBorder="1" applyAlignment="1">
      <alignment horizontal="right" wrapText="1"/>
    </xf>
    <xf numFmtId="0" fontId="19" fillId="10" borderId="56" xfId="0" applyFont="1" applyFill="1" applyBorder="1" applyAlignment="1">
      <alignment horizontal="right"/>
    </xf>
    <xf numFmtId="17" fontId="19" fillId="0" borderId="56" xfId="0" applyNumberFormat="1" applyFont="1" applyBorder="1" applyAlignment="1">
      <alignment horizontal="right"/>
    </xf>
    <xf numFmtId="3" fontId="19" fillId="10" borderId="56" xfId="0" applyNumberFormat="1" applyFont="1" applyFill="1" applyBorder="1" applyAlignment="1">
      <alignment horizontal="right"/>
    </xf>
    <xf numFmtId="17" fontId="19" fillId="10" borderId="56" xfId="0" applyNumberFormat="1" applyFont="1" applyFill="1" applyBorder="1" applyAlignment="1">
      <alignment horizontal="right"/>
    </xf>
    <xf numFmtId="0" fontId="19" fillId="0" borderId="56" xfId="0" applyFont="1" applyBorder="1" applyAlignment="1">
      <alignment horizontal="right"/>
    </xf>
    <xf numFmtId="0" fontId="20" fillId="0" borderId="56" xfId="0" applyFont="1" applyBorder="1" applyAlignment="1">
      <alignment horizontal="left" vertical="center" wrapText="1"/>
    </xf>
    <xf numFmtId="0" fontId="20" fillId="0" borderId="56" xfId="0" applyFont="1" applyBorder="1" applyAlignment="1">
      <alignment horizontal="center"/>
    </xf>
    <xf numFmtId="3" fontId="20" fillId="0" borderId="56" xfId="0" applyNumberFormat="1" applyFont="1" applyBorder="1"/>
    <xf numFmtId="0" fontId="20" fillId="0" borderId="56" xfId="0" applyFont="1" applyFill="1" applyBorder="1"/>
    <xf numFmtId="0" fontId="19" fillId="0" borderId="56" xfId="0" applyFont="1" applyBorder="1" applyAlignment="1">
      <alignment horizontal="left"/>
    </xf>
    <xf numFmtId="0" fontId="19" fillId="0" borderId="56" xfId="0" applyFont="1" applyBorder="1" applyAlignment="1">
      <alignment horizontal="center"/>
    </xf>
    <xf numFmtId="0" fontId="19" fillId="10" borderId="56" xfId="0" applyFont="1" applyFill="1" applyBorder="1"/>
    <xf numFmtId="0" fontId="19" fillId="10" borderId="56" xfId="0" applyFont="1" applyFill="1" applyBorder="1" applyAlignment="1">
      <alignment horizontal="center"/>
    </xf>
    <xf numFmtId="3" fontId="22" fillId="0" borderId="56" xfId="1" applyNumberFormat="1" applyFont="1" applyBorder="1" applyAlignment="1">
      <alignment horizontal="right"/>
    </xf>
    <xf numFmtId="3" fontId="20" fillId="0" borderId="56" xfId="1" applyNumberFormat="1" applyFont="1" applyBorder="1" applyAlignment="1">
      <alignment horizontal="right"/>
    </xf>
    <xf numFmtId="2" fontId="19" fillId="10" borderId="56" xfId="0" applyNumberFormat="1" applyFont="1" applyFill="1" applyBorder="1" applyAlignment="1">
      <alignment horizontal="center"/>
    </xf>
    <xf numFmtId="0" fontId="22" fillId="0" borderId="56" xfId="1" applyFont="1" applyBorder="1" applyAlignment="1">
      <alignment horizontal="left"/>
    </xf>
    <xf numFmtId="2" fontId="22" fillId="0" borderId="56" xfId="1" applyNumberFormat="1" applyFont="1" applyBorder="1" applyAlignment="1">
      <alignment horizontal="center"/>
    </xf>
    <xf numFmtId="0" fontId="22" fillId="0" borderId="56" xfId="1" applyFont="1" applyBorder="1" applyAlignment="1">
      <alignment horizontal="center"/>
    </xf>
    <xf numFmtId="0" fontId="23" fillId="0" borderId="56" xfId="0" applyFont="1" applyBorder="1"/>
    <xf numFmtId="3" fontId="19" fillId="0" borderId="56" xfId="0" applyNumberFormat="1" applyFont="1" applyBorder="1"/>
    <xf numFmtId="0" fontId="20" fillId="0" borderId="56" xfId="0" applyFont="1" applyBorder="1"/>
    <xf numFmtId="0" fontId="20" fillId="0" borderId="56" xfId="0" applyFont="1" applyBorder="1" applyAlignment="1">
      <alignment wrapText="1"/>
    </xf>
    <xf numFmtId="0" fontId="24" fillId="0" borderId="56" xfId="0" applyFont="1" applyBorder="1" applyAlignment="1">
      <alignment vertical="center"/>
    </xf>
    <xf numFmtId="0" fontId="19" fillId="0" borderId="56" xfId="0" applyFont="1" applyBorder="1" applyAlignment="1">
      <alignment vertical="center"/>
    </xf>
    <xf numFmtId="165" fontId="20" fillId="0" borderId="56" xfId="0" applyNumberFormat="1" applyFont="1" applyBorder="1" applyAlignment="1">
      <alignment horizontal="center"/>
    </xf>
    <xf numFmtId="3" fontId="20" fillId="10" borderId="56" xfId="0" applyNumberFormat="1" applyFont="1" applyFill="1" applyBorder="1" applyAlignment="1">
      <alignment horizontal="right" indent="1"/>
    </xf>
    <xf numFmtId="164" fontId="13" fillId="8" borderId="54" xfId="2" applyFont="1" applyFill="1" applyBorder="1" applyAlignment="1">
      <alignment vertical="center"/>
    </xf>
    <xf numFmtId="164" fontId="13" fillId="8" borderId="55" xfId="2" applyFont="1" applyFill="1" applyBorder="1" applyAlignment="1">
      <alignment vertical="center"/>
    </xf>
    <xf numFmtId="164" fontId="13" fillId="8" borderId="39" xfId="2" applyFont="1" applyFill="1" applyBorder="1" applyAlignment="1">
      <alignment vertical="center"/>
    </xf>
    <xf numFmtId="164" fontId="13" fillId="8" borderId="40" xfId="2" applyFont="1" applyFill="1" applyBorder="1" applyAlignment="1">
      <alignment vertical="center"/>
    </xf>
    <xf numFmtId="49" fontId="18" fillId="9" borderId="41" xfId="0" applyNumberFormat="1" applyFont="1" applyFill="1" applyBorder="1" applyAlignment="1">
      <alignment vertical="center"/>
    </xf>
    <xf numFmtId="0" fontId="13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3">
    <cellStyle name="Millares [0]" xfId="2" builtinId="6"/>
    <cellStyle name="Normal" xfId="0" builtinId="0"/>
    <cellStyle name="Normal 2" xfId="1" xr:uid="{00000000-0005-0000-0000-000002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847725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88"/>
  <sheetViews>
    <sheetView showGridLines="0" tabSelected="1" topLeftCell="A43" zoomScale="140" zoomScaleNormal="140" workbookViewId="0">
      <selection activeCell="G61" sqref="G61"/>
    </sheetView>
  </sheetViews>
  <sheetFormatPr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9.285156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117" t="s">
        <v>1</v>
      </c>
      <c r="D9" s="7"/>
      <c r="E9" s="153" t="s">
        <v>2</v>
      </c>
      <c r="F9" s="154"/>
      <c r="G9" s="120">
        <v>5500</v>
      </c>
    </row>
    <row r="10" spans="1:7" ht="38.25" customHeight="1">
      <c r="A10" s="5"/>
      <c r="B10" s="8" t="s">
        <v>3</v>
      </c>
      <c r="C10" s="118" t="s">
        <v>4</v>
      </c>
      <c r="D10" s="9"/>
      <c r="E10" s="151" t="s">
        <v>5</v>
      </c>
      <c r="F10" s="152"/>
      <c r="G10" s="121">
        <v>44562</v>
      </c>
    </row>
    <row r="11" spans="1:7" ht="18" customHeight="1">
      <c r="A11" s="5"/>
      <c r="B11" s="8" t="s">
        <v>6</v>
      </c>
      <c r="C11" s="118" t="s">
        <v>7</v>
      </c>
      <c r="D11" s="9"/>
      <c r="E11" s="151" t="s">
        <v>8</v>
      </c>
      <c r="F11" s="152"/>
      <c r="G11" s="120">
        <v>330</v>
      </c>
    </row>
    <row r="12" spans="1:7" ht="11.25" customHeight="1">
      <c r="A12" s="5"/>
      <c r="B12" s="8" t="s">
        <v>9</v>
      </c>
      <c r="C12" s="118" t="s">
        <v>10</v>
      </c>
      <c r="D12" s="9"/>
      <c r="E12" s="10" t="s">
        <v>11</v>
      </c>
      <c r="F12" s="11"/>
      <c r="G12" s="120">
        <f>+G11*G9</f>
        <v>1815000</v>
      </c>
    </row>
    <row r="13" spans="1:7" ht="11.25" customHeight="1">
      <c r="A13" s="5"/>
      <c r="B13" s="8" t="s">
        <v>12</v>
      </c>
      <c r="C13" s="118" t="s">
        <v>13</v>
      </c>
      <c r="D13" s="9"/>
      <c r="E13" s="151" t="s">
        <v>14</v>
      </c>
      <c r="F13" s="152"/>
      <c r="G13" s="118" t="s">
        <v>15</v>
      </c>
    </row>
    <row r="14" spans="1:7" ht="13.5" customHeight="1">
      <c r="A14" s="5"/>
      <c r="B14" s="8" t="s">
        <v>16</v>
      </c>
      <c r="C14" s="118" t="s">
        <v>17</v>
      </c>
      <c r="D14" s="9"/>
      <c r="E14" s="151" t="s">
        <v>18</v>
      </c>
      <c r="F14" s="152"/>
      <c r="G14" s="121">
        <v>44562</v>
      </c>
    </row>
    <row r="15" spans="1:7" ht="25.5" customHeight="1">
      <c r="A15" s="5"/>
      <c r="B15" s="8" t="s">
        <v>19</v>
      </c>
      <c r="C15" s="119">
        <v>44738</v>
      </c>
      <c r="D15" s="9"/>
      <c r="E15" s="157" t="s">
        <v>20</v>
      </c>
      <c r="F15" s="158"/>
      <c r="G15" s="122" t="s">
        <v>21</v>
      </c>
    </row>
    <row r="16" spans="1:7" ht="12" customHeight="1">
      <c r="A16" s="2"/>
      <c r="B16" s="12"/>
      <c r="C16" s="13"/>
      <c r="D16" s="14"/>
      <c r="E16" s="15"/>
      <c r="F16" s="15"/>
      <c r="G16" s="16"/>
    </row>
    <row r="17" spans="1:7" ht="12" customHeight="1">
      <c r="A17" s="17"/>
      <c r="B17" s="155" t="s">
        <v>22</v>
      </c>
      <c r="C17" s="156"/>
      <c r="D17" s="156"/>
      <c r="E17" s="156"/>
      <c r="F17" s="156"/>
      <c r="G17" s="156"/>
    </row>
    <row r="18" spans="1:7" ht="12" customHeight="1">
      <c r="A18" s="2"/>
      <c r="B18" s="18"/>
      <c r="C18" s="19"/>
      <c r="D18" s="19"/>
      <c r="E18" s="19"/>
      <c r="F18" s="20"/>
      <c r="G18" s="20"/>
    </row>
    <row r="19" spans="1:7" ht="12" customHeight="1">
      <c r="A19" s="5"/>
      <c r="B19" s="21" t="s">
        <v>23</v>
      </c>
      <c r="C19" s="22"/>
      <c r="D19" s="23"/>
      <c r="E19" s="23"/>
      <c r="F19" s="23"/>
      <c r="G19" s="23"/>
    </row>
    <row r="20" spans="1:7" ht="24" customHeight="1">
      <c r="A20" s="17"/>
      <c r="B20" s="24" t="s">
        <v>24</v>
      </c>
      <c r="C20" s="24" t="s">
        <v>25</v>
      </c>
      <c r="D20" s="24" t="s">
        <v>26</v>
      </c>
      <c r="E20" s="24" t="s">
        <v>27</v>
      </c>
      <c r="F20" s="24" t="s">
        <v>28</v>
      </c>
      <c r="G20" s="24" t="s">
        <v>29</v>
      </c>
    </row>
    <row r="21" spans="1:7" ht="12.75" customHeight="1">
      <c r="A21" s="17"/>
      <c r="B21" s="123" t="s">
        <v>30</v>
      </c>
      <c r="C21" s="124" t="s">
        <v>31</v>
      </c>
      <c r="D21" s="124">
        <v>1</v>
      </c>
      <c r="E21" s="124" t="s">
        <v>32</v>
      </c>
      <c r="F21" s="125">
        <v>20000</v>
      </c>
      <c r="G21" s="125">
        <f>+D21*F21</f>
        <v>20000</v>
      </c>
    </row>
    <row r="22" spans="1:7" ht="25.5" customHeight="1">
      <c r="A22" s="17"/>
      <c r="B22" s="126" t="s">
        <v>33</v>
      </c>
      <c r="C22" s="124" t="s">
        <v>31</v>
      </c>
      <c r="D22" s="124">
        <v>1</v>
      </c>
      <c r="E22" s="124" t="s">
        <v>34</v>
      </c>
      <c r="F22" s="125">
        <v>20000</v>
      </c>
      <c r="G22" s="125">
        <f>+D22*F22</f>
        <v>20000</v>
      </c>
    </row>
    <row r="23" spans="1:7" ht="12.75" customHeight="1">
      <c r="A23" s="17"/>
      <c r="B23" s="127" t="s">
        <v>35</v>
      </c>
      <c r="C23" s="124" t="s">
        <v>31</v>
      </c>
      <c r="D23" s="128">
        <v>2</v>
      </c>
      <c r="E23" s="124" t="s">
        <v>34</v>
      </c>
      <c r="F23" s="125">
        <v>20000</v>
      </c>
      <c r="G23" s="125">
        <f>+D23*F23</f>
        <v>40000</v>
      </c>
    </row>
    <row r="24" spans="1:7" ht="12.75" customHeight="1">
      <c r="A24" s="17"/>
      <c r="B24" s="127" t="s">
        <v>36</v>
      </c>
      <c r="C24" s="124" t="s">
        <v>31</v>
      </c>
      <c r="D24" s="128">
        <v>1</v>
      </c>
      <c r="E24" s="124" t="s">
        <v>37</v>
      </c>
      <c r="F24" s="125">
        <v>20000</v>
      </c>
      <c r="G24" s="125">
        <f>+D24*F24</f>
        <v>20000</v>
      </c>
    </row>
    <row r="25" spans="1:7" ht="12.75" customHeight="1">
      <c r="A25" s="73"/>
      <c r="B25" s="25" t="s">
        <v>38</v>
      </c>
      <c r="C25" s="26"/>
      <c r="D25" s="26"/>
      <c r="E25" s="26"/>
      <c r="F25" s="27"/>
      <c r="G25" s="28">
        <f>SUM(G21:G24)</f>
        <v>100000</v>
      </c>
    </row>
    <row r="26" spans="1:7" ht="12" customHeight="1">
      <c r="A26" s="2"/>
      <c r="B26" s="18"/>
      <c r="C26" s="20"/>
      <c r="D26" s="20"/>
      <c r="E26" s="20"/>
      <c r="F26" s="29"/>
      <c r="G26" s="29"/>
    </row>
    <row r="27" spans="1:7" ht="12" customHeight="1">
      <c r="A27" s="5"/>
      <c r="B27" s="30" t="s">
        <v>39</v>
      </c>
      <c r="C27" s="31"/>
      <c r="D27" s="32"/>
      <c r="E27" s="32"/>
      <c r="F27" s="33"/>
      <c r="G27" s="33"/>
    </row>
    <row r="28" spans="1:7" ht="24" customHeight="1">
      <c r="A28" s="5"/>
      <c r="B28" s="34" t="s">
        <v>24</v>
      </c>
      <c r="C28" s="35" t="s">
        <v>25</v>
      </c>
      <c r="D28" s="35" t="s">
        <v>26</v>
      </c>
      <c r="E28" s="34" t="s">
        <v>27</v>
      </c>
      <c r="F28" s="35" t="s">
        <v>28</v>
      </c>
      <c r="G28" s="34" t="s">
        <v>29</v>
      </c>
    </row>
    <row r="29" spans="1:7" ht="12" customHeight="1">
      <c r="A29" s="5"/>
      <c r="B29" s="36" t="s">
        <v>40</v>
      </c>
      <c r="C29" s="37" t="s">
        <v>41</v>
      </c>
      <c r="D29" s="37">
        <v>1</v>
      </c>
      <c r="E29" s="37" t="s">
        <v>42</v>
      </c>
      <c r="F29" s="115">
        <v>15000</v>
      </c>
      <c r="G29" s="115">
        <v>15000</v>
      </c>
    </row>
    <row r="30" spans="1:7" ht="12" customHeight="1">
      <c r="A30" s="5"/>
      <c r="B30" s="38" t="s">
        <v>43</v>
      </c>
      <c r="C30" s="39"/>
      <c r="D30" s="39"/>
      <c r="E30" s="39"/>
      <c r="F30" s="40"/>
      <c r="G30" s="116">
        <f>SUM(G29)</f>
        <v>15000</v>
      </c>
    </row>
    <row r="31" spans="1:7" ht="12" customHeight="1">
      <c r="A31" s="2"/>
      <c r="B31" s="41"/>
      <c r="C31" s="42"/>
      <c r="D31" s="42"/>
      <c r="E31" s="42"/>
      <c r="F31" s="43"/>
      <c r="G31" s="43"/>
    </row>
    <row r="32" spans="1:7" ht="12" customHeight="1">
      <c r="A32" s="5"/>
      <c r="B32" s="30" t="s">
        <v>44</v>
      </c>
      <c r="C32" s="31"/>
      <c r="D32" s="32"/>
      <c r="E32" s="32"/>
      <c r="F32" s="33"/>
      <c r="G32" s="33"/>
    </row>
    <row r="33" spans="1:11" ht="24" customHeight="1">
      <c r="A33" s="5"/>
      <c r="B33" s="44" t="s">
        <v>24</v>
      </c>
      <c r="C33" s="44" t="s">
        <v>25</v>
      </c>
      <c r="D33" s="44" t="s">
        <v>26</v>
      </c>
      <c r="E33" s="44" t="s">
        <v>27</v>
      </c>
      <c r="F33" s="45" t="s">
        <v>28</v>
      </c>
      <c r="G33" s="44" t="s">
        <v>29</v>
      </c>
    </row>
    <row r="34" spans="1:11" ht="12.75" customHeight="1">
      <c r="A34" s="17"/>
      <c r="B34" s="129" t="s">
        <v>45</v>
      </c>
      <c r="C34" s="130" t="s">
        <v>46</v>
      </c>
      <c r="D34" s="130">
        <f>+(2/8)</f>
        <v>0.25</v>
      </c>
      <c r="E34" s="130" t="s">
        <v>32</v>
      </c>
      <c r="F34" s="131">
        <v>200000</v>
      </c>
      <c r="G34" s="132">
        <f>(D34*F34)*1.19</f>
        <v>59500</v>
      </c>
    </row>
    <row r="35" spans="1:11" ht="12.75" customHeight="1">
      <c r="A35" s="17"/>
      <c r="B35" s="129" t="s">
        <v>47</v>
      </c>
      <c r="C35" s="130" t="s">
        <v>46</v>
      </c>
      <c r="D35" s="133">
        <f>+(1/8)</f>
        <v>0.125</v>
      </c>
      <c r="E35" s="130" t="s">
        <v>32</v>
      </c>
      <c r="F35" s="131">
        <v>200000</v>
      </c>
      <c r="G35" s="132">
        <f>(D35*F35)*1.19</f>
        <v>29750</v>
      </c>
    </row>
    <row r="36" spans="1:11" ht="12.75" customHeight="1">
      <c r="A36" s="17"/>
      <c r="B36" s="134" t="s">
        <v>30</v>
      </c>
      <c r="C36" s="130" t="s">
        <v>46</v>
      </c>
      <c r="D36" s="135">
        <f>+(1.5/8)</f>
        <v>0.1875</v>
      </c>
      <c r="E36" s="136" t="s">
        <v>32</v>
      </c>
      <c r="F36" s="131">
        <v>200000</v>
      </c>
      <c r="G36" s="132">
        <f>(D36*F36)*1.19</f>
        <v>44625</v>
      </c>
    </row>
    <row r="37" spans="1:11" ht="12.75" customHeight="1">
      <c r="A37" s="17"/>
      <c r="B37" s="134" t="s">
        <v>48</v>
      </c>
      <c r="C37" s="130" t="s">
        <v>46</v>
      </c>
      <c r="D37" s="135">
        <f>+(1/8)</f>
        <v>0.125</v>
      </c>
      <c r="E37" s="136" t="s">
        <v>49</v>
      </c>
      <c r="F37" s="131">
        <v>300000</v>
      </c>
      <c r="G37" s="132">
        <f>(D37*F37)*1.19</f>
        <v>44625</v>
      </c>
    </row>
    <row r="38" spans="1:11" ht="12.75" customHeight="1">
      <c r="A38" s="5"/>
      <c r="B38" s="46" t="s">
        <v>50</v>
      </c>
      <c r="C38" s="47"/>
      <c r="D38" s="47"/>
      <c r="E38" s="47"/>
      <c r="F38" s="48"/>
      <c r="G38" s="49">
        <f>SUM(G34:G37)</f>
        <v>178500</v>
      </c>
    </row>
    <row r="39" spans="1:11" ht="12" customHeight="1">
      <c r="A39" s="2"/>
      <c r="B39" s="41"/>
      <c r="C39" s="42"/>
      <c r="D39" s="42"/>
      <c r="E39" s="42"/>
      <c r="F39" s="43"/>
      <c r="G39" s="43"/>
    </row>
    <row r="40" spans="1:11" ht="12" customHeight="1">
      <c r="A40" s="5"/>
      <c r="B40" s="30" t="s">
        <v>51</v>
      </c>
      <c r="C40" s="31"/>
      <c r="D40" s="32"/>
      <c r="E40" s="32"/>
      <c r="F40" s="33"/>
      <c r="G40" s="33"/>
    </row>
    <row r="41" spans="1:11" ht="24" customHeight="1">
      <c r="A41" s="5"/>
      <c r="B41" s="45" t="s">
        <v>52</v>
      </c>
      <c r="C41" s="45" t="s">
        <v>53</v>
      </c>
      <c r="D41" s="45" t="s">
        <v>54</v>
      </c>
      <c r="E41" s="45" t="s">
        <v>27</v>
      </c>
      <c r="F41" s="45" t="s">
        <v>28</v>
      </c>
      <c r="G41" s="45" t="s">
        <v>29</v>
      </c>
      <c r="K41" s="114"/>
    </row>
    <row r="42" spans="1:11" ht="12.75" customHeight="1">
      <c r="A42" s="17"/>
      <c r="B42" s="137" t="s">
        <v>55</v>
      </c>
      <c r="C42" s="124"/>
      <c r="D42" s="128"/>
      <c r="E42" s="136"/>
      <c r="F42" s="138"/>
      <c r="G42" s="50"/>
      <c r="K42" s="114"/>
    </row>
    <row r="43" spans="1:11" ht="12.75" customHeight="1">
      <c r="A43" s="17"/>
      <c r="B43" s="139" t="s">
        <v>56</v>
      </c>
      <c r="C43" s="124" t="s">
        <v>57</v>
      </c>
      <c r="D43" s="128">
        <v>180</v>
      </c>
      <c r="E43" s="136" t="s">
        <v>32</v>
      </c>
      <c r="F43" s="138">
        <v>420</v>
      </c>
      <c r="G43" s="51">
        <f>(D43*F43)*1.19</f>
        <v>89964</v>
      </c>
    </row>
    <row r="44" spans="1:11" ht="12.75" customHeight="1">
      <c r="A44" s="17"/>
      <c r="B44" s="137" t="s">
        <v>58</v>
      </c>
      <c r="C44" s="124"/>
      <c r="D44" s="128"/>
      <c r="E44" s="136"/>
      <c r="F44" s="138"/>
      <c r="G44" s="51">
        <f t="shared" ref="G44:G51" si="0">(D44*F44)*1.19</f>
        <v>0</v>
      </c>
    </row>
    <row r="45" spans="1:11" ht="12.75" customHeight="1">
      <c r="A45" s="17"/>
      <c r="B45" s="139" t="s">
        <v>59</v>
      </c>
      <c r="C45" s="124" t="s">
        <v>57</v>
      </c>
      <c r="D45" s="128">
        <v>200</v>
      </c>
      <c r="E45" s="124" t="s">
        <v>32</v>
      </c>
      <c r="F45" s="138">
        <v>1460</v>
      </c>
      <c r="G45" s="51">
        <f t="shared" si="0"/>
        <v>347480</v>
      </c>
    </row>
    <row r="46" spans="1:11" ht="12.75" customHeight="1">
      <c r="A46" s="17"/>
      <c r="B46" s="139" t="s">
        <v>60</v>
      </c>
      <c r="C46" s="124" t="s">
        <v>57</v>
      </c>
      <c r="D46" s="128">
        <v>200</v>
      </c>
      <c r="E46" s="124" t="s">
        <v>37</v>
      </c>
      <c r="F46" s="138">
        <v>1400</v>
      </c>
      <c r="G46" s="51">
        <f t="shared" si="0"/>
        <v>333200</v>
      </c>
    </row>
    <row r="47" spans="1:11" ht="12.75" customHeight="1">
      <c r="A47" s="17"/>
      <c r="B47" s="137" t="s">
        <v>61</v>
      </c>
      <c r="C47" s="124"/>
      <c r="D47" s="128"/>
      <c r="E47" s="124"/>
      <c r="F47" s="138"/>
      <c r="G47" s="51">
        <f t="shared" si="0"/>
        <v>0</v>
      </c>
    </row>
    <row r="48" spans="1:11" ht="12.75" customHeight="1">
      <c r="A48" s="17"/>
      <c r="B48" s="139" t="s">
        <v>62</v>
      </c>
      <c r="C48" s="124" t="s">
        <v>57</v>
      </c>
      <c r="D48" s="128">
        <v>0.1</v>
      </c>
      <c r="E48" s="124" t="s">
        <v>63</v>
      </c>
      <c r="F48" s="138">
        <v>150000</v>
      </c>
      <c r="G48" s="51">
        <f t="shared" si="0"/>
        <v>17850</v>
      </c>
    </row>
    <row r="49" spans="1:7" ht="12.75" customHeight="1">
      <c r="A49" s="17"/>
      <c r="B49" s="140" t="s">
        <v>64</v>
      </c>
      <c r="C49" s="124" t="s">
        <v>65</v>
      </c>
      <c r="D49" s="128">
        <v>1</v>
      </c>
      <c r="E49" s="124" t="s">
        <v>63</v>
      </c>
      <c r="F49" s="138">
        <v>19000</v>
      </c>
      <c r="G49" s="51">
        <f t="shared" si="0"/>
        <v>22610</v>
      </c>
    </row>
    <row r="50" spans="1:7" ht="12.75" customHeight="1">
      <c r="A50" s="17"/>
      <c r="B50" s="141" t="s">
        <v>66</v>
      </c>
      <c r="C50" s="142"/>
      <c r="D50" s="142"/>
      <c r="E50" s="142"/>
      <c r="F50" s="142"/>
      <c r="G50" s="51">
        <f t="shared" si="0"/>
        <v>0</v>
      </c>
    </row>
    <row r="51" spans="1:7" ht="12.75" customHeight="1">
      <c r="A51" s="17"/>
      <c r="B51" s="139" t="s">
        <v>67</v>
      </c>
      <c r="C51" s="124" t="s">
        <v>25</v>
      </c>
      <c r="D51" s="128">
        <f>G9/25</f>
        <v>220</v>
      </c>
      <c r="E51" s="124" t="s">
        <v>68</v>
      </c>
      <c r="F51" s="138">
        <v>250</v>
      </c>
      <c r="G51" s="51">
        <f t="shared" si="0"/>
        <v>65450</v>
      </c>
    </row>
    <row r="52" spans="1:7" ht="13.5" customHeight="1">
      <c r="A52" s="5"/>
      <c r="B52" s="52" t="s">
        <v>69</v>
      </c>
      <c r="C52" s="53"/>
      <c r="D52" s="53"/>
      <c r="E52" s="53"/>
      <c r="F52" s="54"/>
      <c r="G52" s="55">
        <f>SUM(G42:G51)</f>
        <v>876554</v>
      </c>
    </row>
    <row r="53" spans="1:7" ht="12" customHeight="1">
      <c r="A53" s="2"/>
      <c r="B53" s="41"/>
      <c r="C53" s="42"/>
      <c r="D53" s="42"/>
      <c r="E53" s="56"/>
      <c r="F53" s="43"/>
      <c r="G53" s="43"/>
    </row>
    <row r="54" spans="1:7" ht="12" customHeight="1">
      <c r="A54" s="5"/>
      <c r="B54" s="30" t="s">
        <v>66</v>
      </c>
      <c r="C54" s="31"/>
      <c r="D54" s="32"/>
      <c r="E54" s="32"/>
      <c r="F54" s="33"/>
      <c r="G54" s="33"/>
    </row>
    <row r="55" spans="1:7" ht="24" customHeight="1">
      <c r="A55" s="5"/>
      <c r="B55" s="44" t="s">
        <v>70</v>
      </c>
      <c r="C55" s="45" t="s">
        <v>53</v>
      </c>
      <c r="D55" s="45" t="s">
        <v>54</v>
      </c>
      <c r="E55" s="44" t="s">
        <v>27</v>
      </c>
      <c r="F55" s="45" t="s">
        <v>28</v>
      </c>
      <c r="G55" s="44" t="s">
        <v>29</v>
      </c>
    </row>
    <row r="56" spans="1:7" ht="12.75" customHeight="1">
      <c r="A56" s="17"/>
      <c r="B56" s="140" t="s">
        <v>71</v>
      </c>
      <c r="C56" s="124" t="s">
        <v>25</v>
      </c>
      <c r="D56" s="143">
        <v>4</v>
      </c>
      <c r="E56" s="124" t="s">
        <v>72</v>
      </c>
      <c r="F56" s="144">
        <v>25000</v>
      </c>
      <c r="G56" s="138">
        <f>+D56*F56*1.19</f>
        <v>119000</v>
      </c>
    </row>
    <row r="57" spans="1:7" ht="13.5" customHeight="1">
      <c r="A57" s="5"/>
      <c r="B57" s="57" t="s">
        <v>73</v>
      </c>
      <c r="C57" s="58"/>
      <c r="D57" s="58"/>
      <c r="E57" s="58"/>
      <c r="F57" s="59"/>
      <c r="G57" s="60">
        <f>SUM(G56)</f>
        <v>119000</v>
      </c>
    </row>
    <row r="58" spans="1:7" ht="12" customHeight="1">
      <c r="A58" s="2"/>
      <c r="B58" s="76"/>
      <c r="C58" s="76"/>
      <c r="D58" s="76"/>
      <c r="E58" s="76"/>
      <c r="F58" s="77"/>
      <c r="G58" s="77"/>
    </row>
    <row r="59" spans="1:7" ht="12" customHeight="1">
      <c r="A59" s="73"/>
      <c r="B59" s="78" t="s">
        <v>74</v>
      </c>
      <c r="C59" s="79"/>
      <c r="D59" s="79"/>
      <c r="E59" s="79"/>
      <c r="F59" s="79"/>
      <c r="G59" s="80">
        <f>G25+G30+G38+G52+G57</f>
        <v>1289054</v>
      </c>
    </row>
    <row r="60" spans="1:7" ht="12" customHeight="1">
      <c r="A60" s="73"/>
      <c r="B60" s="81" t="s">
        <v>75</v>
      </c>
      <c r="C60" s="62"/>
      <c r="D60" s="62"/>
      <c r="E60" s="62"/>
      <c r="F60" s="62"/>
      <c r="G60" s="82">
        <f>G59*0.05</f>
        <v>64452.700000000004</v>
      </c>
    </row>
    <row r="61" spans="1:7" ht="12" customHeight="1">
      <c r="A61" s="73"/>
      <c r="B61" s="83" t="s">
        <v>76</v>
      </c>
      <c r="C61" s="61"/>
      <c r="D61" s="61"/>
      <c r="E61" s="61"/>
      <c r="F61" s="61"/>
      <c r="G61" s="84">
        <f>G60+G59</f>
        <v>1353506.7</v>
      </c>
    </row>
    <row r="62" spans="1:7" ht="12" customHeight="1">
      <c r="A62" s="73"/>
      <c r="B62" s="81" t="s">
        <v>77</v>
      </c>
      <c r="C62" s="62"/>
      <c r="D62" s="62"/>
      <c r="E62" s="62"/>
      <c r="F62" s="62"/>
      <c r="G62" s="82">
        <f>G12</f>
        <v>1815000</v>
      </c>
    </row>
    <row r="63" spans="1:7" ht="12" customHeight="1">
      <c r="A63" s="73"/>
      <c r="B63" s="85" t="s">
        <v>78</v>
      </c>
      <c r="C63" s="86"/>
      <c r="D63" s="86"/>
      <c r="E63" s="86"/>
      <c r="F63" s="86"/>
      <c r="G63" s="87">
        <f>G62-G61</f>
        <v>461493.30000000005</v>
      </c>
    </row>
    <row r="64" spans="1:7" ht="12" customHeight="1">
      <c r="A64" s="73"/>
      <c r="B64" s="74" t="s">
        <v>79</v>
      </c>
      <c r="C64" s="75"/>
      <c r="D64" s="75"/>
      <c r="E64" s="75"/>
      <c r="F64" s="75"/>
      <c r="G64" s="70"/>
    </row>
    <row r="65" spans="1:7" ht="12.75" customHeight="1" thickBot="1">
      <c r="A65" s="73"/>
      <c r="B65" s="88"/>
      <c r="C65" s="75"/>
      <c r="D65" s="75"/>
      <c r="E65" s="75"/>
      <c r="F65" s="75"/>
      <c r="G65" s="70"/>
    </row>
    <row r="66" spans="1:7" ht="12" customHeight="1">
      <c r="A66" s="73"/>
      <c r="B66" s="100" t="s">
        <v>80</v>
      </c>
      <c r="C66" s="101"/>
      <c r="D66" s="101"/>
      <c r="E66" s="101"/>
      <c r="F66" s="102"/>
      <c r="G66" s="70"/>
    </row>
    <row r="67" spans="1:7" ht="12" customHeight="1">
      <c r="A67" s="73"/>
      <c r="B67" s="103" t="s">
        <v>81</v>
      </c>
      <c r="C67" s="72"/>
      <c r="D67" s="72"/>
      <c r="E67" s="72"/>
      <c r="F67" s="104"/>
      <c r="G67" s="70"/>
    </row>
    <row r="68" spans="1:7" ht="12" customHeight="1">
      <c r="A68" s="73"/>
      <c r="B68" s="103" t="s">
        <v>82</v>
      </c>
      <c r="C68" s="72"/>
      <c r="D68" s="72"/>
      <c r="E68" s="72"/>
      <c r="F68" s="104"/>
      <c r="G68" s="70"/>
    </row>
    <row r="69" spans="1:7" ht="12" customHeight="1">
      <c r="A69" s="73"/>
      <c r="B69" s="103" t="s">
        <v>83</v>
      </c>
      <c r="C69" s="72"/>
      <c r="D69" s="72"/>
      <c r="E69" s="72"/>
      <c r="F69" s="104"/>
      <c r="G69" s="70"/>
    </row>
    <row r="70" spans="1:7" ht="12" customHeight="1">
      <c r="A70" s="73"/>
      <c r="B70" s="103" t="s">
        <v>84</v>
      </c>
      <c r="C70" s="72"/>
      <c r="D70" s="72"/>
      <c r="E70" s="72"/>
      <c r="F70" s="104"/>
      <c r="G70" s="70"/>
    </row>
    <row r="71" spans="1:7" ht="12" customHeight="1">
      <c r="A71" s="73"/>
      <c r="B71" s="103" t="s">
        <v>85</v>
      </c>
      <c r="C71" s="72"/>
      <c r="D71" s="72"/>
      <c r="E71" s="72"/>
      <c r="F71" s="104"/>
      <c r="G71" s="70"/>
    </row>
    <row r="72" spans="1:7" ht="12.75" customHeight="1" thickBot="1">
      <c r="A72" s="73"/>
      <c r="B72" s="105" t="s">
        <v>86</v>
      </c>
      <c r="C72" s="106"/>
      <c r="D72" s="106"/>
      <c r="E72" s="106"/>
      <c r="F72" s="107"/>
      <c r="G72" s="70"/>
    </row>
    <row r="73" spans="1:7" ht="12.75" customHeight="1">
      <c r="A73" s="73"/>
      <c r="B73" s="98"/>
      <c r="C73" s="72"/>
      <c r="D73" s="72"/>
      <c r="E73" s="72"/>
      <c r="F73" s="72"/>
      <c r="G73" s="70"/>
    </row>
    <row r="74" spans="1:7" ht="15" customHeight="1" thickBot="1">
      <c r="A74" s="73"/>
      <c r="B74" s="149" t="s">
        <v>87</v>
      </c>
      <c r="C74" s="150"/>
      <c r="D74" s="97"/>
      <c r="E74" s="64"/>
      <c r="F74" s="64"/>
      <c r="G74" s="70"/>
    </row>
    <row r="75" spans="1:7" ht="12" customHeight="1">
      <c r="A75" s="73"/>
      <c r="B75" s="90" t="s">
        <v>70</v>
      </c>
      <c r="C75" s="65" t="s">
        <v>88</v>
      </c>
      <c r="D75" s="91" t="s">
        <v>89</v>
      </c>
      <c r="E75" s="64"/>
      <c r="F75" s="64"/>
      <c r="G75" s="70"/>
    </row>
    <row r="76" spans="1:7" ht="12" customHeight="1">
      <c r="A76" s="73"/>
      <c r="B76" s="92" t="s">
        <v>90</v>
      </c>
      <c r="C76" s="66">
        <f>G25</f>
        <v>100000</v>
      </c>
      <c r="D76" s="93">
        <f>(C76/C82)</f>
        <v>7.3882161056166185E-2</v>
      </c>
      <c r="E76" s="64"/>
      <c r="F76" s="64"/>
      <c r="G76" s="70"/>
    </row>
    <row r="77" spans="1:7" ht="12" customHeight="1">
      <c r="A77" s="73"/>
      <c r="B77" s="92" t="s">
        <v>91</v>
      </c>
      <c r="C77" s="66">
        <f>G30</f>
        <v>15000</v>
      </c>
      <c r="D77" s="93">
        <v>0</v>
      </c>
      <c r="E77" s="64"/>
      <c r="F77" s="64"/>
      <c r="G77" s="70"/>
    </row>
    <row r="78" spans="1:7" ht="12" customHeight="1">
      <c r="A78" s="73"/>
      <c r="B78" s="92" t="s">
        <v>92</v>
      </c>
      <c r="C78" s="66">
        <f>G38</f>
        <v>178500</v>
      </c>
      <c r="D78" s="93">
        <f>(C78/C82)</f>
        <v>0.13187965748525662</v>
      </c>
      <c r="E78" s="64"/>
      <c r="F78" s="64"/>
      <c r="G78" s="70"/>
    </row>
    <row r="79" spans="1:7" ht="12" customHeight="1">
      <c r="A79" s="73"/>
      <c r="B79" s="92" t="s">
        <v>52</v>
      </c>
      <c r="C79" s="66">
        <f>G52</f>
        <v>876554</v>
      </c>
      <c r="D79" s="93">
        <f>(C79/C82)</f>
        <v>0.64761703802426696</v>
      </c>
      <c r="E79" s="64"/>
      <c r="F79" s="64"/>
      <c r="G79" s="70"/>
    </row>
    <row r="80" spans="1:7" ht="12" customHeight="1">
      <c r="A80" s="73"/>
      <c r="B80" s="92" t="s">
        <v>93</v>
      </c>
      <c r="C80" s="67">
        <f>G57</f>
        <v>119000</v>
      </c>
      <c r="D80" s="93">
        <f>(C80/C82)</f>
        <v>8.7919771656837759E-2</v>
      </c>
      <c r="E80" s="69"/>
      <c r="F80" s="69"/>
      <c r="G80" s="70"/>
    </row>
    <row r="81" spans="1:7" ht="12" customHeight="1">
      <c r="A81" s="73"/>
      <c r="B81" s="92" t="s">
        <v>94</v>
      </c>
      <c r="C81" s="67">
        <f>G60</f>
        <v>64452.700000000004</v>
      </c>
      <c r="D81" s="93">
        <f>(C81/C82)</f>
        <v>4.7619047619047623E-2</v>
      </c>
      <c r="E81" s="69"/>
      <c r="F81" s="69"/>
      <c r="G81" s="70"/>
    </row>
    <row r="82" spans="1:7" ht="12.75" customHeight="1" thickBot="1">
      <c r="A82" s="73"/>
      <c r="B82" s="94" t="s">
        <v>95</v>
      </c>
      <c r="C82" s="95">
        <f>SUM(C76:C81)</f>
        <v>1353506.7</v>
      </c>
      <c r="D82" s="96">
        <f>SUM(D76:D81)</f>
        <v>0.98891767584157519</v>
      </c>
      <c r="E82" s="69"/>
      <c r="F82" s="69"/>
      <c r="G82" s="70"/>
    </row>
    <row r="83" spans="1:7" ht="12" customHeight="1">
      <c r="A83" s="73"/>
      <c r="B83" s="88"/>
      <c r="C83" s="75"/>
      <c r="D83" s="75"/>
      <c r="E83" s="75"/>
      <c r="F83" s="75"/>
      <c r="G83" s="70"/>
    </row>
    <row r="84" spans="1:7" ht="12.75" customHeight="1">
      <c r="A84" s="73"/>
      <c r="B84" s="89"/>
      <c r="C84" s="75"/>
      <c r="D84" s="75"/>
      <c r="E84" s="75"/>
      <c r="F84" s="75"/>
      <c r="G84" s="70"/>
    </row>
    <row r="85" spans="1:7" ht="12" customHeight="1" thickBot="1">
      <c r="A85" s="63"/>
      <c r="B85" s="109"/>
      <c r="C85" s="110" t="s">
        <v>96</v>
      </c>
      <c r="D85" s="111"/>
      <c r="E85" s="112"/>
      <c r="F85" s="68"/>
      <c r="G85" s="70"/>
    </row>
    <row r="86" spans="1:7" ht="12" customHeight="1">
      <c r="A86" s="73"/>
      <c r="B86" s="113" t="s">
        <v>97</v>
      </c>
      <c r="C86" s="145">
        <v>5400</v>
      </c>
      <c r="D86" s="145">
        <v>5500</v>
      </c>
      <c r="E86" s="146">
        <v>5600</v>
      </c>
      <c r="F86" s="108"/>
      <c r="G86" s="71"/>
    </row>
    <row r="87" spans="1:7" ht="12.75" customHeight="1" thickBot="1">
      <c r="A87" s="73"/>
      <c r="B87" s="94" t="s">
        <v>98</v>
      </c>
      <c r="C87" s="147">
        <f>(G61/C86)</f>
        <v>250.64938888888889</v>
      </c>
      <c r="D87" s="147">
        <f>(G61/D86)</f>
        <v>246.09212727272725</v>
      </c>
      <c r="E87" s="148">
        <f>(G61/E86)</f>
        <v>241.69762499999999</v>
      </c>
      <c r="F87" s="108"/>
      <c r="G87" s="71"/>
    </row>
    <row r="88" spans="1:7" ht="15.6" customHeight="1">
      <c r="A88" s="73"/>
      <c r="B88" s="99" t="s">
        <v>99</v>
      </c>
      <c r="C88" s="72"/>
      <c r="D88" s="72"/>
      <c r="E88" s="72"/>
      <c r="F88" s="72"/>
      <c r="G88" s="72"/>
    </row>
  </sheetData>
  <mergeCells count="8">
    <mergeCell ref="B74:C74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Torres Guajardo Rodolfo</cp:lastModifiedBy>
  <cp:revision/>
  <dcterms:created xsi:type="dcterms:W3CDTF">2020-11-27T12:49:26Z</dcterms:created>
  <dcterms:modified xsi:type="dcterms:W3CDTF">2022-06-29T21:42:49Z</dcterms:modified>
  <cp:category/>
  <cp:contentStatus/>
</cp:coreProperties>
</file>