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TUNA RIEGO EVENT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53" i="1" l="1"/>
  <c r="G48" i="1" l="1"/>
  <c r="G47" i="1"/>
  <c r="G46" i="1"/>
  <c r="G45" i="1"/>
  <c r="G43" i="1"/>
  <c r="G42" i="1"/>
  <c r="G36" i="1" l="1"/>
  <c r="G12" i="1" l="1"/>
  <c r="G23" i="1" l="1"/>
  <c r="G24" i="1"/>
  <c r="G25" i="1"/>
  <c r="G26" i="1"/>
  <c r="G22" i="1"/>
  <c r="G27" i="1" l="1"/>
  <c r="C73" i="1" s="1"/>
  <c r="G32" i="1" l="1"/>
  <c r="G54" i="1"/>
  <c r="C77" i="1" s="1"/>
  <c r="G59" i="1"/>
  <c r="G49" i="1" l="1"/>
  <c r="C76" i="1" s="1"/>
  <c r="G37" i="1"/>
  <c r="C75" i="1" s="1"/>
  <c r="G56" i="1" l="1"/>
  <c r="G57" i="1" s="1"/>
  <c r="G58" i="1" l="1"/>
  <c r="D84" i="1" s="1"/>
  <c r="C78" i="1"/>
  <c r="G60" i="1" l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<sst xmlns="http://schemas.openxmlformats.org/spreadsheetml/2006/main" count="143" uniqueCount="102">
  <si>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</si>
  <si>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</si>
  <si>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</si>
  <si>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</si>
  <si>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</si>
  <si>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</si>
  <si>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</si>
  <si>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</si>
  <si>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</si>
  <si>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</si>
  <si>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</si>
  <si>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</si>
  <si>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</si>
  <si>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</si>
  <si>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</si>
  <si>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</si>
  <si>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</si>
  <si>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</si>
  <si>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</si>
  <si>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</si>
  <si>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</si>
  <si>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</si>
  <si>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</si>
  <si>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</si>
  <si>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</si>
  <si>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</si>
  <si>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</si>
  <si>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</si>
  <si>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</si>
  <si>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</si>
  <si>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</si>
  <si>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</si>
  <si>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</si>
  <si>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</si>
  <si>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</si>
  <si>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</si>
  <si>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</si>
  <si>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</si>
  <si>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</si>
  <si>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</si>
  <si>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</si>
  <si>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</si>
  <si>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</si>
  <si>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</si>
  <si>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</si>
  <si>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</si>
  <si>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</si>
  <si>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</si>
  <si>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</si>
  <si>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</si>
  <si>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</si>
  <si>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</si>
  <si>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</si>
  <si>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</si>
  <si>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</si>
  <si>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</si>
  <si>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</si>
  <si>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</si>
  <si>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</si>
  <si>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</si>
  <si>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TUNA (RIEGO EVENTUAL)</t>
  </si>
  <si>
    <t>AMARILLA</t>
  </si>
  <si>
    <t>BAJO</t>
  </si>
  <si>
    <t>METROPOLITANA</t>
  </si>
  <si>
    <t>NORTE</t>
  </si>
  <si>
    <t>Dic-Abril / Jul-Oct</t>
  </si>
  <si>
    <t>MERCADO INTERNO</t>
  </si>
  <si>
    <t>TODO EL AÑO</t>
  </si>
  <si>
    <t>SEQUÍA</t>
  </si>
  <si>
    <t>RENDIMIENTO (kg/Há.)</t>
  </si>
  <si>
    <t>PRECIO ESPERADO ($/kg)</t>
  </si>
  <si>
    <t>Cosecha por caja de 22 kg</t>
  </si>
  <si>
    <t>Todo el año</t>
  </si>
  <si>
    <t>Paleo acequia</t>
  </si>
  <si>
    <t>May-Jun</t>
  </si>
  <si>
    <t>Riegos (2 veces al año)</t>
  </si>
  <si>
    <t>Aplicación fertilizante</t>
  </si>
  <si>
    <t>Sep-Oct</t>
  </si>
  <si>
    <t>Limpia manual</t>
  </si>
  <si>
    <t>Abr-May</t>
  </si>
  <si>
    <t>Incorporación de paletas</t>
  </si>
  <si>
    <t>Nov-Dic</t>
  </si>
  <si>
    <t xml:space="preserve"> </t>
  </si>
  <si>
    <t>FERTILIZANTE</t>
  </si>
  <si>
    <t>Urea</t>
  </si>
  <si>
    <t>Jun-Ago</t>
  </si>
  <si>
    <t>Nitrato de potasio</t>
  </si>
  <si>
    <t>INSECTICIDA</t>
  </si>
  <si>
    <t>Fardos de paja (cancha cosecha)</t>
  </si>
  <si>
    <t>Escobas (4)</t>
  </si>
  <si>
    <t>Malla Rachel</t>
  </si>
  <si>
    <t>m2</t>
  </si>
  <si>
    <t>Guantes de cuero</t>
  </si>
  <si>
    <t>par</t>
  </si>
  <si>
    <t>Flete</t>
  </si>
  <si>
    <t>Caja</t>
  </si>
  <si>
    <t>Rastraje</t>
  </si>
  <si>
    <t>ESCENARIOS COSTO UNITARIO  ($/kg)</t>
  </si>
  <si>
    <t>Rendimiento (kg/hà)</t>
  </si>
  <si>
    <t>Costo unitario ($/kg) (*)</t>
  </si>
  <si>
    <t>May</t>
  </si>
  <si>
    <t>Til-Til, Camino a Runge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</si>
</sst>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i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18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19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vertical="center"/>
    </xf>
    <xf numFmtId="9" fontId="15" fillId="2" borderId="30" xfId="0" applyNumberFormat="1" applyFont="1" applyFill="1" applyBorder="1" applyAlignment="1"/>
    <xf numFmtId="49" fontId="13" fillId="8" borderId="31" xfId="0" applyNumberFormat="1" applyFont="1" applyFill="1" applyBorder="1" applyAlignment="1">
      <alignment vertical="center"/>
    </xf>
    <xf numFmtId="165" fontId="13" fillId="8" borderId="32" xfId="0" applyNumberFormat="1" applyFont="1" applyFill="1" applyBorder="1" applyAlignment="1">
      <alignment vertical="center"/>
    </xf>
    <xf numFmtId="9" fontId="13" fillId="8" borderId="33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/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2" xfId="0" applyNumberFormat="1" applyFont="1" applyFill="1" applyBorder="1" applyAlignment="1">
      <alignment vertical="center"/>
    </xf>
    <xf numFmtId="165" fontId="13" fillId="8" borderId="3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13" fillId="8" borderId="43" xfId="0" applyNumberFormat="1" applyFont="1" applyFill="1" applyBorder="1" applyAlignment="1">
      <alignment vertical="center"/>
    </xf>
    <xf numFmtId="3" fontId="13" fillId="8" borderId="44" xfId="0" applyNumberFormat="1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49" fontId="15" fillId="8" borderId="50" xfId="0" applyNumberFormat="1" applyFont="1" applyFill="1" applyBorder="1" applyAlignment="1"/>
    <xf numFmtId="3" fontId="9" fillId="3" borderId="17" xfId="0" applyNumberFormat="1" applyFont="1" applyFill="1" applyBorder="1" applyAlignment="1">
      <alignment horizontal="center" vertical="center"/>
    </xf>
    <xf numFmtId="17" fontId="20" fillId="0" borderId="51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3" fontId="4" fillId="2" borderId="53" xfId="0" applyNumberFormat="1" applyFont="1" applyFill="1" applyBorder="1" applyAlignment="1">
      <alignment horizontal="center" wrapText="1"/>
    </xf>
    <xf numFmtId="49" fontId="21" fillId="2" borderId="6" xfId="0" applyNumberFormat="1" applyFont="1" applyFill="1" applyBorder="1" applyAlignment="1"/>
    <xf numFmtId="3" fontId="4" fillId="2" borderId="54" xfId="0" applyNumberFormat="1" applyFont="1" applyFill="1" applyBorder="1" applyAlignment="1">
      <alignment horizontal="center"/>
    </xf>
    <xf numFmtId="49" fontId="1" fillId="3" borderId="53" xfId="0" applyNumberFormat="1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3" fontId="2" fillId="2" borderId="5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2" xfId="0" applyNumberFormat="1" applyFont="1" applyFill="1" applyBorder="1" applyAlignment="1">
      <alignment horizontal="center" wrapText="1"/>
    </xf>
    <xf numFmtId="3" fontId="7" fillId="3" borderId="52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/>
    <xf numFmtId="49" fontId="4" fillId="2" borderId="54" xfId="0" applyNumberFormat="1" applyFont="1" applyFill="1" applyBorder="1" applyAlignment="1">
      <alignment horizontal="center"/>
    </xf>
    <xf numFmtId="1" fontId="4" fillId="2" borderId="54" xfId="0" applyNumberFormat="1" applyFont="1" applyFill="1" applyBorder="1" applyAlignment="1">
      <alignment horizontal="center"/>
    </xf>
    <xf numFmtId="0" fontId="2" fillId="2" borderId="57" xfId="0" applyFont="1" applyFill="1" applyBorder="1" applyAlignment="1"/>
    <xf numFmtId="0" fontId="2" fillId="2" borderId="56" xfId="0" applyFont="1" applyFill="1" applyBorder="1" applyAlignment="1"/>
    <xf numFmtId="0" fontId="2" fillId="2" borderId="56" xfId="0" applyFont="1" applyFill="1" applyBorder="1" applyAlignment="1">
      <alignment horizontal="center"/>
    </xf>
    <xf numFmtId="49" fontId="9" fillId="3" borderId="52" xfId="0" applyNumberFormat="1" applyFont="1" applyFill="1" applyBorder="1" applyAlignment="1">
      <alignment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vertical="center"/>
    </xf>
    <xf numFmtId="3" fontId="9" fillId="3" borderId="52" xfId="0" applyNumberFormat="1" applyFont="1" applyFill="1" applyBorder="1" applyAlignment="1">
      <alignment horizontal="center" vertical="center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vertical="center"/>
    </xf>
    <xf numFmtId="3" fontId="2" fillId="2" borderId="52" xfId="0" applyNumberFormat="1" applyFont="1" applyFill="1" applyBorder="1" applyAlignment="1">
      <alignment horizontal="center" vertical="center"/>
    </xf>
    <xf numFmtId="49" fontId="3" fillId="3" borderId="52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vertical="center"/>
    </xf>
    <xf numFmtId="3" fontId="3" fillId="3" borderId="52" xfId="0" applyNumberFormat="1" applyFont="1" applyFill="1" applyBorder="1" applyAlignment="1">
      <alignment horizontal="center" vertical="center"/>
    </xf>
    <xf numFmtId="3" fontId="2" fillId="2" borderId="56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 wrapText="1"/>
    </xf>
    <xf numFmtId="0" fontId="4" fillId="2" borderId="52" xfId="0" applyNumberFormat="1" applyFont="1" applyFill="1" applyBorder="1" applyAlignment="1">
      <alignment horizontal="center" wrapText="1"/>
    </xf>
    <xf numFmtId="49" fontId="7" fillId="3" borderId="52" xfId="0" applyNumberFormat="1" applyFont="1" applyFill="1" applyBorder="1" applyAlignment="1">
      <alignment vertical="center"/>
    </xf>
    <xf numFmtId="0" fontId="7" fillId="3" borderId="52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right" vertical="center" wrapText="1"/>
    </xf>
    <xf numFmtId="3" fontId="4" fillId="2" borderId="49" xfId="0" applyNumberFormat="1" applyFont="1" applyFill="1" applyBorder="1" applyAlignment="1">
      <alignment horizontal="right" wrapText="1"/>
    </xf>
    <xf numFmtId="166" fontId="4" fillId="2" borderId="52" xfId="0" applyNumberFormat="1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5" xfId="0" applyNumberFormat="1" applyFont="1" applyFill="1" applyBorder="1" applyAlignment="1">
      <alignment horizontal="center" vertical="center"/>
    </xf>
    <xf numFmtId="49" fontId="18" fillId="9" borderId="46" xfId="0" applyNumberFormat="1" applyFont="1" applyFill="1" applyBorder="1" applyAlignment="1">
      <alignment horizontal="center" vertical="center"/>
    </xf>
    <xf numFmtId="49" fontId="18" fillId="9" borderId="47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61925"/>
          <a:ext cx="61436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85"/>
  <sheetViews>
    <sheetView showGridLines="0" tabSelected="1" topLeftCell="A7" workbookViewId="0">
      <selection activeCell="H12" sqref="H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21.42578125" style="1" customWidth="1"/>
    <col min="4" max="4" width="7.42578125" style="1" customWidth="1"/>
    <col min="5" max="5" width="11.140625" style="1" customWidth="1"/>
    <col min="6" max="6" width="13" style="1" customWidth="1"/>
    <col min="7" max="7" width="16.140625" style="1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60</v>
      </c>
      <c r="D9" s="8"/>
      <c r="E9" s="148" t="s">
        <v>69</v>
      </c>
      <c r="F9" s="149"/>
      <c r="G9" s="39">
        <v>6000</v>
      </c>
    </row>
    <row r="10" spans="1:7" ht="23.25" customHeight="1" x14ac:dyDescent="0.25">
      <c r="A10" s="5"/>
      <c r="B10" s="9" t="s">
        <v>1</v>
      </c>
      <c r="C10" s="91" t="s">
        <v>61</v>
      </c>
      <c r="D10" s="10"/>
      <c r="E10" s="150" t="s">
        <v>2</v>
      </c>
      <c r="F10" s="151"/>
      <c r="G10" s="145" t="s">
        <v>65</v>
      </c>
    </row>
    <row r="11" spans="1:7" ht="18" customHeight="1" x14ac:dyDescent="0.25">
      <c r="A11" s="5"/>
      <c r="B11" s="9" t="s">
        <v>3</v>
      </c>
      <c r="C11" s="12" t="s">
        <v>62</v>
      </c>
      <c r="D11" s="10"/>
      <c r="E11" s="150" t="s">
        <v>70</v>
      </c>
      <c r="F11" s="159"/>
      <c r="G11" s="147">
        <v>504</v>
      </c>
    </row>
    <row r="12" spans="1:7" ht="16.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46">
        <f>G9*G11</f>
        <v>3024000</v>
      </c>
    </row>
    <row r="13" spans="1:7" ht="17.25" customHeight="1" x14ac:dyDescent="0.25">
      <c r="A13" s="5"/>
      <c r="B13" s="9" t="s">
        <v>6</v>
      </c>
      <c r="C13" s="12" t="s">
        <v>64</v>
      </c>
      <c r="D13" s="10"/>
      <c r="E13" s="150" t="s">
        <v>7</v>
      </c>
      <c r="F13" s="151"/>
      <c r="G13" s="12" t="s">
        <v>66</v>
      </c>
    </row>
    <row r="14" spans="1:7" ht="13.5" customHeight="1" x14ac:dyDescent="0.25">
      <c r="A14" s="5"/>
      <c r="B14" s="9" t="s">
        <v>8</v>
      </c>
      <c r="C14" s="102" t="s">
        <v>101</v>
      </c>
      <c r="D14" s="10"/>
      <c r="E14" s="150" t="s">
        <v>9</v>
      </c>
      <c r="F14" s="151"/>
      <c r="G14" s="12" t="s">
        <v>67</v>
      </c>
    </row>
    <row r="15" spans="1:7" ht="18" customHeight="1" x14ac:dyDescent="0.25">
      <c r="A15" s="5"/>
      <c r="B15" s="9" t="s">
        <v>10</v>
      </c>
      <c r="C15" s="101">
        <v>44726</v>
      </c>
      <c r="D15" s="10"/>
      <c r="E15" s="152" t="s">
        <v>11</v>
      </c>
      <c r="F15" s="153"/>
      <c r="G15" s="13" t="s">
        <v>68</v>
      </c>
    </row>
    <row r="16" spans="1:7" ht="12" customHeight="1" x14ac:dyDescent="0.25">
      <c r="A16" s="2"/>
      <c r="B16" s="16"/>
      <c r="C16" s="17"/>
      <c r="D16" s="18"/>
      <c r="E16" s="19"/>
      <c r="F16" s="19"/>
      <c r="G16" s="20"/>
    </row>
    <row r="17" spans="1:7" ht="12" customHeight="1" x14ac:dyDescent="0.25">
      <c r="A17" s="21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5"/>
      <c r="B19" s="25" t="s">
        <v>13</v>
      </c>
      <c r="C19" s="26"/>
      <c r="D19" s="27"/>
      <c r="E19" s="27"/>
      <c r="F19" s="27"/>
      <c r="G19" s="109"/>
    </row>
    <row r="20" spans="1:7" ht="24" customHeight="1" x14ac:dyDescent="0.25">
      <c r="A20" s="21"/>
      <c r="B20" s="28" t="s">
        <v>14</v>
      </c>
      <c r="C20" s="28" t="s">
        <v>15</v>
      </c>
      <c r="D20" s="28" t="s">
        <v>16</v>
      </c>
      <c r="E20" s="28" t="s">
        <v>17</v>
      </c>
      <c r="F20" s="107" t="s">
        <v>18</v>
      </c>
      <c r="G20" s="111" t="s">
        <v>19</v>
      </c>
    </row>
    <row r="21" spans="1:7" ht="18" customHeight="1" x14ac:dyDescent="0.25">
      <c r="A21" s="21"/>
      <c r="B21" s="90" t="s">
        <v>71</v>
      </c>
      <c r="C21" s="29" t="s">
        <v>31</v>
      </c>
      <c r="D21" s="92">
        <v>16</v>
      </c>
      <c r="E21" s="29" t="s">
        <v>72</v>
      </c>
      <c r="F21" s="104">
        <v>30000</v>
      </c>
      <c r="G21" s="112">
        <f>D21*F21</f>
        <v>480000</v>
      </c>
    </row>
    <row r="22" spans="1:7" ht="15" customHeight="1" x14ac:dyDescent="0.25">
      <c r="A22" s="21"/>
      <c r="B22" s="90" t="s">
        <v>73</v>
      </c>
      <c r="C22" s="29" t="s">
        <v>20</v>
      </c>
      <c r="D22" s="92">
        <v>2</v>
      </c>
      <c r="E22" s="29" t="s">
        <v>74</v>
      </c>
      <c r="F22" s="104">
        <v>30000</v>
      </c>
      <c r="G22" s="112">
        <f>D22*F22</f>
        <v>60000</v>
      </c>
    </row>
    <row r="23" spans="1:7" ht="18" customHeight="1" x14ac:dyDescent="0.25">
      <c r="A23" s="21"/>
      <c r="B23" s="90" t="s">
        <v>75</v>
      </c>
      <c r="C23" s="29" t="s">
        <v>20</v>
      </c>
      <c r="D23" s="92">
        <v>4</v>
      </c>
      <c r="E23" s="29" t="s">
        <v>72</v>
      </c>
      <c r="F23" s="104">
        <v>30000</v>
      </c>
      <c r="G23" s="112">
        <f t="shared" ref="G23:G26" si="0">D23*F23</f>
        <v>120000</v>
      </c>
    </row>
    <row r="24" spans="1:7" ht="12.75" customHeight="1" x14ac:dyDescent="0.25">
      <c r="A24" s="21"/>
      <c r="B24" s="11" t="s">
        <v>76</v>
      </c>
      <c r="C24" s="29" t="s">
        <v>20</v>
      </c>
      <c r="D24" s="92">
        <v>1</v>
      </c>
      <c r="E24" s="29" t="s">
        <v>77</v>
      </c>
      <c r="F24" s="104">
        <v>30000</v>
      </c>
      <c r="G24" s="112">
        <f t="shared" si="0"/>
        <v>30000</v>
      </c>
    </row>
    <row r="25" spans="1:7" ht="12.75" customHeight="1" x14ac:dyDescent="0.25">
      <c r="A25" s="21"/>
      <c r="B25" s="90" t="s">
        <v>78</v>
      </c>
      <c r="C25" s="29" t="s">
        <v>20</v>
      </c>
      <c r="D25" s="92">
        <v>2</v>
      </c>
      <c r="E25" s="29" t="s">
        <v>79</v>
      </c>
      <c r="F25" s="104">
        <v>30000</v>
      </c>
      <c r="G25" s="112">
        <f t="shared" si="0"/>
        <v>60000</v>
      </c>
    </row>
    <row r="26" spans="1:7" ht="15.75" customHeight="1" x14ac:dyDescent="0.25">
      <c r="A26" s="21"/>
      <c r="B26" s="11" t="s">
        <v>80</v>
      </c>
      <c r="C26" s="29" t="s">
        <v>20</v>
      </c>
      <c r="D26" s="92">
        <v>3</v>
      </c>
      <c r="E26" s="29" t="s">
        <v>81</v>
      </c>
      <c r="F26" s="104">
        <v>30000</v>
      </c>
      <c r="G26" s="112">
        <f t="shared" si="0"/>
        <v>90000</v>
      </c>
    </row>
    <row r="27" spans="1:7" ht="12.75" customHeight="1" x14ac:dyDescent="0.25">
      <c r="A27" s="21"/>
      <c r="B27" s="30" t="s">
        <v>21</v>
      </c>
      <c r="C27" s="31"/>
      <c r="D27" s="31"/>
      <c r="E27" s="31"/>
      <c r="F27" s="108"/>
      <c r="G27" s="113">
        <f>G21+G22+G23+G24+G25+G26</f>
        <v>840000</v>
      </c>
    </row>
    <row r="28" spans="1:7" ht="12" customHeight="1" x14ac:dyDescent="0.25">
      <c r="A28" s="2"/>
      <c r="B28" s="22"/>
      <c r="C28" s="24"/>
      <c r="D28" s="24"/>
      <c r="E28" s="24"/>
      <c r="F28" s="32"/>
      <c r="G28" s="110"/>
    </row>
    <row r="29" spans="1:7" ht="12" customHeight="1" x14ac:dyDescent="0.25">
      <c r="A29" s="5"/>
      <c r="B29" s="124" t="s">
        <v>22</v>
      </c>
      <c r="C29" s="125"/>
      <c r="D29" s="126"/>
      <c r="E29" s="126"/>
      <c r="F29" s="109"/>
      <c r="G29" s="109"/>
    </row>
    <row r="30" spans="1:7" ht="24" customHeight="1" x14ac:dyDescent="0.25">
      <c r="A30" s="55"/>
      <c r="B30" s="127" t="s">
        <v>14</v>
      </c>
      <c r="C30" s="111" t="s">
        <v>15</v>
      </c>
      <c r="D30" s="111" t="s">
        <v>16</v>
      </c>
      <c r="E30" s="127" t="s">
        <v>17</v>
      </c>
      <c r="F30" s="111" t="s">
        <v>18</v>
      </c>
      <c r="G30" s="127" t="s">
        <v>19</v>
      </c>
    </row>
    <row r="31" spans="1:7" ht="12" customHeight="1" x14ac:dyDescent="0.25">
      <c r="A31" s="55"/>
      <c r="B31" s="131" t="s">
        <v>82</v>
      </c>
      <c r="C31" s="132" t="s">
        <v>82</v>
      </c>
      <c r="D31" s="132" t="s">
        <v>82</v>
      </c>
      <c r="E31" s="132" t="s">
        <v>82</v>
      </c>
      <c r="F31" s="133" t="s">
        <v>82</v>
      </c>
      <c r="G31" s="134">
        <v>0</v>
      </c>
    </row>
    <row r="32" spans="1:7" ht="12" customHeight="1" x14ac:dyDescent="0.25">
      <c r="A32" s="55"/>
      <c r="B32" s="135" t="s">
        <v>23</v>
      </c>
      <c r="C32" s="136"/>
      <c r="D32" s="136"/>
      <c r="E32" s="136"/>
      <c r="F32" s="137"/>
      <c r="G32" s="138">
        <f>SUM(G31)</f>
        <v>0</v>
      </c>
    </row>
    <row r="33" spans="1:7" ht="12" customHeight="1" x14ac:dyDescent="0.25">
      <c r="A33" s="2"/>
      <c r="B33" s="117"/>
      <c r="C33" s="118"/>
      <c r="D33" s="118"/>
      <c r="E33" s="118"/>
      <c r="F33" s="110"/>
      <c r="G33" s="110"/>
    </row>
    <row r="34" spans="1:7" ht="12" customHeight="1" x14ac:dyDescent="0.25">
      <c r="A34" s="5"/>
      <c r="B34" s="124" t="s">
        <v>24</v>
      </c>
      <c r="C34" s="125"/>
      <c r="D34" s="126"/>
      <c r="E34" s="126"/>
      <c r="F34" s="109"/>
      <c r="G34" s="109"/>
    </row>
    <row r="35" spans="1:7" ht="24" customHeight="1" x14ac:dyDescent="0.25">
      <c r="A35" s="55"/>
      <c r="B35" s="127" t="s">
        <v>14</v>
      </c>
      <c r="C35" s="127" t="s">
        <v>15</v>
      </c>
      <c r="D35" s="127" t="s">
        <v>16</v>
      </c>
      <c r="E35" s="127" t="s">
        <v>17</v>
      </c>
      <c r="F35" s="111" t="s">
        <v>18</v>
      </c>
      <c r="G35" s="127" t="s">
        <v>19</v>
      </c>
    </row>
    <row r="36" spans="1:7" ht="12.75" customHeight="1" x14ac:dyDescent="0.25">
      <c r="A36" s="55"/>
      <c r="B36" s="140" t="s">
        <v>96</v>
      </c>
      <c r="C36" s="141" t="s">
        <v>25</v>
      </c>
      <c r="D36" s="142">
        <v>0.5</v>
      </c>
      <c r="E36" s="141" t="s">
        <v>100</v>
      </c>
      <c r="F36" s="112">
        <v>258000</v>
      </c>
      <c r="G36" s="112">
        <f>D36*F36</f>
        <v>129000</v>
      </c>
    </row>
    <row r="37" spans="1:7" ht="12.75" customHeight="1" x14ac:dyDescent="0.25">
      <c r="A37" s="55"/>
      <c r="B37" s="143" t="s">
        <v>26</v>
      </c>
      <c r="C37" s="144"/>
      <c r="D37" s="144"/>
      <c r="E37" s="144"/>
      <c r="F37" s="144"/>
      <c r="G37" s="113">
        <f>SUM(G36:G36)</f>
        <v>129000</v>
      </c>
    </row>
    <row r="38" spans="1:7" ht="12" customHeight="1" x14ac:dyDescent="0.25">
      <c r="A38" s="2"/>
      <c r="B38" s="117"/>
      <c r="C38" s="118"/>
      <c r="D38" s="118"/>
      <c r="E38" s="118"/>
      <c r="F38" s="139"/>
      <c r="G38" s="139"/>
    </row>
    <row r="39" spans="1:7" ht="12" customHeight="1" x14ac:dyDescent="0.25">
      <c r="A39" s="5"/>
      <c r="B39" s="33" t="s">
        <v>27</v>
      </c>
      <c r="C39" s="34"/>
      <c r="D39" s="35"/>
      <c r="E39" s="35"/>
      <c r="F39" s="36"/>
      <c r="G39" s="36"/>
    </row>
    <row r="40" spans="1:7" ht="24" customHeight="1" x14ac:dyDescent="0.25">
      <c r="A40" s="5"/>
      <c r="B40" s="37" t="s">
        <v>28</v>
      </c>
      <c r="C40" s="37" t="s">
        <v>29</v>
      </c>
      <c r="D40" s="37" t="s">
        <v>30</v>
      </c>
      <c r="E40" s="37" t="s">
        <v>17</v>
      </c>
      <c r="F40" s="37" t="s">
        <v>18</v>
      </c>
      <c r="G40" s="37" t="s">
        <v>19</v>
      </c>
    </row>
    <row r="41" spans="1:7" ht="12.75" customHeight="1" x14ac:dyDescent="0.25">
      <c r="A41" s="21"/>
      <c r="B41" s="40" t="s">
        <v>83</v>
      </c>
      <c r="C41" s="38"/>
      <c r="D41" s="93"/>
      <c r="E41" s="38"/>
      <c r="F41" s="94"/>
      <c r="G41" s="94"/>
    </row>
    <row r="42" spans="1:7" ht="12.75" customHeight="1" x14ac:dyDescent="0.25">
      <c r="A42" s="21"/>
      <c r="B42" s="103" t="s">
        <v>84</v>
      </c>
      <c r="C42" s="41" t="s">
        <v>32</v>
      </c>
      <c r="D42" s="41">
        <v>150</v>
      </c>
      <c r="E42" s="41" t="s">
        <v>85</v>
      </c>
      <c r="F42" s="94">
        <v>1188</v>
      </c>
      <c r="G42" s="94">
        <f>D42*F42</f>
        <v>178200</v>
      </c>
    </row>
    <row r="43" spans="1:7" ht="12.75" customHeight="1" x14ac:dyDescent="0.25">
      <c r="A43" s="21"/>
      <c r="B43" s="103" t="s">
        <v>86</v>
      </c>
      <c r="C43" s="41" t="s">
        <v>32</v>
      </c>
      <c r="D43" s="41">
        <v>41</v>
      </c>
      <c r="E43" s="41" t="s">
        <v>85</v>
      </c>
      <c r="F43" s="94">
        <v>1980</v>
      </c>
      <c r="G43" s="94">
        <f t="shared" ref="G43:G48" si="1">D43*F43</f>
        <v>81180</v>
      </c>
    </row>
    <row r="44" spans="1:7" ht="12.75" customHeight="1" x14ac:dyDescent="0.25">
      <c r="A44" s="21"/>
      <c r="B44" s="40" t="s">
        <v>87</v>
      </c>
      <c r="C44" s="41"/>
      <c r="D44" s="41"/>
      <c r="E44" s="41"/>
      <c r="F44" s="94"/>
      <c r="G44" s="94" t="s">
        <v>82</v>
      </c>
    </row>
    <row r="45" spans="1:7" ht="12.75" customHeight="1" x14ac:dyDescent="0.25">
      <c r="A45" s="21"/>
      <c r="B45" s="103" t="s">
        <v>88</v>
      </c>
      <c r="C45" s="38" t="s">
        <v>15</v>
      </c>
      <c r="D45" s="93">
        <v>8</v>
      </c>
      <c r="E45" s="38" t="s">
        <v>72</v>
      </c>
      <c r="F45" s="94">
        <v>3400</v>
      </c>
      <c r="G45" s="94">
        <f t="shared" si="1"/>
        <v>27200</v>
      </c>
    </row>
    <row r="46" spans="1:7" ht="12.75" customHeight="1" x14ac:dyDescent="0.25">
      <c r="A46" s="21"/>
      <c r="B46" s="105" t="s">
        <v>89</v>
      </c>
      <c r="C46" s="38" t="s">
        <v>15</v>
      </c>
      <c r="D46" s="93">
        <v>4</v>
      </c>
      <c r="E46" s="38" t="s">
        <v>72</v>
      </c>
      <c r="F46" s="94">
        <v>6688</v>
      </c>
      <c r="G46" s="94">
        <f t="shared" si="1"/>
        <v>26752</v>
      </c>
    </row>
    <row r="47" spans="1:7" ht="12.75" customHeight="1" x14ac:dyDescent="0.25">
      <c r="A47" s="21"/>
      <c r="B47" s="103" t="s">
        <v>90</v>
      </c>
      <c r="C47" s="41" t="s">
        <v>91</v>
      </c>
      <c r="D47" s="41">
        <v>110</v>
      </c>
      <c r="E47" s="41" t="s">
        <v>72</v>
      </c>
      <c r="F47" s="94">
        <v>160</v>
      </c>
      <c r="G47" s="94">
        <f t="shared" si="1"/>
        <v>17600</v>
      </c>
    </row>
    <row r="48" spans="1:7" ht="12.75" customHeight="1" x14ac:dyDescent="0.25">
      <c r="A48" s="21"/>
      <c r="B48" s="103" t="s">
        <v>92</v>
      </c>
      <c r="C48" s="38" t="s">
        <v>93</v>
      </c>
      <c r="D48" s="93">
        <v>2</v>
      </c>
      <c r="E48" s="38" t="s">
        <v>72</v>
      </c>
      <c r="F48" s="94">
        <v>10896</v>
      </c>
      <c r="G48" s="94">
        <f t="shared" si="1"/>
        <v>21792</v>
      </c>
    </row>
    <row r="49" spans="1:7" ht="13.5" customHeight="1" x14ac:dyDescent="0.25">
      <c r="A49" s="55"/>
      <c r="B49" s="120" t="s">
        <v>33</v>
      </c>
      <c r="C49" s="121"/>
      <c r="D49" s="121"/>
      <c r="E49" s="121"/>
      <c r="F49" s="122"/>
      <c r="G49" s="123">
        <f>SUM(G41:G48)</f>
        <v>352724</v>
      </c>
    </row>
    <row r="50" spans="1:7" ht="12" customHeight="1" x14ac:dyDescent="0.25">
      <c r="A50" s="2"/>
      <c r="B50" s="129"/>
      <c r="C50" s="118"/>
      <c r="D50" s="118"/>
      <c r="E50" s="119"/>
      <c r="F50" s="110"/>
      <c r="G50" s="110"/>
    </row>
    <row r="51" spans="1:7" ht="12" customHeight="1" x14ac:dyDescent="0.25">
      <c r="A51" s="55"/>
      <c r="B51" s="130" t="s">
        <v>34</v>
      </c>
      <c r="C51" s="128"/>
      <c r="D51" s="126"/>
      <c r="E51" s="126"/>
      <c r="F51" s="109"/>
      <c r="G51" s="109"/>
    </row>
    <row r="52" spans="1:7" ht="34.5" customHeight="1" x14ac:dyDescent="0.25">
      <c r="A52" s="55"/>
      <c r="B52" s="127" t="s">
        <v>35</v>
      </c>
      <c r="C52" s="111" t="s">
        <v>29</v>
      </c>
      <c r="D52" s="111" t="s">
        <v>30</v>
      </c>
      <c r="E52" s="127" t="s">
        <v>17</v>
      </c>
      <c r="F52" s="111" t="s">
        <v>18</v>
      </c>
      <c r="G52" s="127" t="s">
        <v>19</v>
      </c>
    </row>
    <row r="53" spans="1:7" ht="12.75" customHeight="1" x14ac:dyDescent="0.25">
      <c r="A53" s="21"/>
      <c r="B53" s="114" t="s">
        <v>94</v>
      </c>
      <c r="C53" s="115" t="s">
        <v>95</v>
      </c>
      <c r="D53" s="116">
        <v>272.72727272727275</v>
      </c>
      <c r="E53" s="115" t="s">
        <v>72</v>
      </c>
      <c r="F53" s="106">
        <v>1082</v>
      </c>
      <c r="G53" s="106">
        <f t="shared" ref="G53" si="2">D53*F53</f>
        <v>295090.90909090912</v>
      </c>
    </row>
    <row r="54" spans="1:7" ht="13.5" customHeight="1" x14ac:dyDescent="0.25">
      <c r="A54" s="5"/>
      <c r="B54" s="42" t="s">
        <v>36</v>
      </c>
      <c r="C54" s="43"/>
      <c r="D54" s="43"/>
      <c r="E54" s="43"/>
      <c r="F54" s="44"/>
      <c r="G54" s="100">
        <f>SUM(G53)</f>
        <v>295090.90909090912</v>
      </c>
    </row>
    <row r="55" spans="1:7" ht="12" customHeight="1" x14ac:dyDescent="0.25">
      <c r="A55" s="2"/>
      <c r="B55" s="58"/>
      <c r="C55" s="58"/>
      <c r="D55" s="58"/>
      <c r="E55" s="58"/>
      <c r="F55" s="59"/>
      <c r="G55" s="59"/>
    </row>
    <row r="56" spans="1:7" ht="12" customHeight="1" x14ac:dyDescent="0.25">
      <c r="A56" s="55"/>
      <c r="B56" s="60" t="s">
        <v>37</v>
      </c>
      <c r="C56" s="61"/>
      <c r="D56" s="61"/>
      <c r="E56" s="61"/>
      <c r="F56" s="61"/>
      <c r="G56" s="62">
        <f>G27+G32+G37+G49+G54</f>
        <v>1616814.9090909092</v>
      </c>
    </row>
    <row r="57" spans="1:7" ht="12" customHeight="1" x14ac:dyDescent="0.25">
      <c r="A57" s="55"/>
      <c r="B57" s="63" t="s">
        <v>38</v>
      </c>
      <c r="C57" s="46"/>
      <c r="D57" s="46"/>
      <c r="E57" s="46"/>
      <c r="F57" s="46"/>
      <c r="G57" s="64">
        <f>G56*0.05</f>
        <v>80840.745454545468</v>
      </c>
    </row>
    <row r="58" spans="1:7" ht="12" customHeight="1" x14ac:dyDescent="0.25">
      <c r="A58" s="55"/>
      <c r="B58" s="65" t="s">
        <v>39</v>
      </c>
      <c r="C58" s="45"/>
      <c r="D58" s="45"/>
      <c r="E58" s="45"/>
      <c r="F58" s="45"/>
      <c r="G58" s="66">
        <f>G57+G56</f>
        <v>1697655.6545454545</v>
      </c>
    </row>
    <row r="59" spans="1:7" ht="12" customHeight="1" x14ac:dyDescent="0.25">
      <c r="A59" s="55"/>
      <c r="B59" s="63" t="s">
        <v>40</v>
      </c>
      <c r="C59" s="46"/>
      <c r="D59" s="46"/>
      <c r="E59" s="46"/>
      <c r="F59" s="46"/>
      <c r="G59" s="64">
        <f>G12</f>
        <v>3024000</v>
      </c>
    </row>
    <row r="60" spans="1:7" ht="12" customHeight="1" x14ac:dyDescent="0.25">
      <c r="A60" s="55"/>
      <c r="B60" s="67" t="s">
        <v>41</v>
      </c>
      <c r="C60" s="68"/>
      <c r="D60" s="68"/>
      <c r="E60" s="68"/>
      <c r="F60" s="68"/>
      <c r="G60" s="69">
        <f>G59-G58</f>
        <v>1326344.3454545455</v>
      </c>
    </row>
    <row r="61" spans="1:7" ht="12" customHeight="1" x14ac:dyDescent="0.25">
      <c r="A61" s="55"/>
      <c r="B61" s="56" t="s">
        <v>42</v>
      </c>
      <c r="C61" s="57"/>
      <c r="D61" s="57"/>
      <c r="E61" s="57"/>
      <c r="F61" s="57"/>
      <c r="G61" s="52"/>
    </row>
    <row r="62" spans="1:7" ht="12.75" customHeight="1" thickBot="1" x14ac:dyDescent="0.3">
      <c r="A62" s="55"/>
      <c r="B62" s="70"/>
      <c r="C62" s="57"/>
      <c r="D62" s="57"/>
      <c r="E62" s="57"/>
      <c r="F62" s="57"/>
      <c r="G62" s="52"/>
    </row>
    <row r="63" spans="1:7" ht="12" customHeight="1" x14ac:dyDescent="0.25">
      <c r="A63" s="55"/>
      <c r="B63" s="79" t="s">
        <v>43</v>
      </c>
      <c r="C63" s="80"/>
      <c r="D63" s="80"/>
      <c r="E63" s="80"/>
      <c r="F63" s="81"/>
      <c r="G63" s="52"/>
    </row>
    <row r="64" spans="1:7" ht="12" customHeight="1" x14ac:dyDescent="0.25">
      <c r="A64" s="55"/>
      <c r="B64" s="82" t="s">
        <v>44</v>
      </c>
      <c r="C64" s="54"/>
      <c r="D64" s="54"/>
      <c r="E64" s="54"/>
      <c r="F64" s="83"/>
      <c r="G64" s="52"/>
    </row>
    <row r="65" spans="1:7" ht="12" customHeight="1" x14ac:dyDescent="0.25">
      <c r="A65" s="55"/>
      <c r="B65" s="82" t="s">
        <v>45</v>
      </c>
      <c r="C65" s="54"/>
      <c r="D65" s="54"/>
      <c r="E65" s="54"/>
      <c r="F65" s="83"/>
      <c r="G65" s="52"/>
    </row>
    <row r="66" spans="1:7" ht="12" customHeight="1" x14ac:dyDescent="0.25">
      <c r="A66" s="55"/>
      <c r="B66" s="82" t="s">
        <v>46</v>
      </c>
      <c r="C66" s="54"/>
      <c r="D66" s="54"/>
      <c r="E66" s="54"/>
      <c r="F66" s="83"/>
      <c r="G66" s="52"/>
    </row>
    <row r="67" spans="1:7" ht="12" customHeight="1" x14ac:dyDescent="0.25">
      <c r="A67" s="55"/>
      <c r="B67" s="82" t="s">
        <v>47</v>
      </c>
      <c r="C67" s="54"/>
      <c r="D67" s="54"/>
      <c r="E67" s="54"/>
      <c r="F67" s="83"/>
      <c r="G67" s="52"/>
    </row>
    <row r="68" spans="1:7" ht="12" customHeight="1" x14ac:dyDescent="0.25">
      <c r="A68" s="55"/>
      <c r="B68" s="82" t="s">
        <v>48</v>
      </c>
      <c r="C68" s="54"/>
      <c r="D68" s="54"/>
      <c r="E68" s="54"/>
      <c r="F68" s="83"/>
      <c r="G68" s="52"/>
    </row>
    <row r="69" spans="1:7" ht="12.75" customHeight="1" thickBot="1" x14ac:dyDescent="0.3">
      <c r="A69" s="55"/>
      <c r="B69" s="84" t="s">
        <v>49</v>
      </c>
      <c r="C69" s="85"/>
      <c r="D69" s="85"/>
      <c r="E69" s="85"/>
      <c r="F69" s="86"/>
      <c r="G69" s="52"/>
    </row>
    <row r="70" spans="1:7" ht="12.75" customHeight="1" thickBot="1" x14ac:dyDescent="0.3">
      <c r="A70" s="55"/>
      <c r="B70" s="77"/>
      <c r="C70" s="54"/>
      <c r="D70" s="54"/>
      <c r="E70" s="54"/>
      <c r="F70" s="54"/>
      <c r="G70" s="52"/>
    </row>
    <row r="71" spans="1:7" ht="15" customHeight="1" thickBot="1" x14ac:dyDescent="0.3">
      <c r="A71" s="55"/>
      <c r="B71" s="156" t="s">
        <v>50</v>
      </c>
      <c r="C71" s="157"/>
      <c r="D71" s="158"/>
      <c r="E71" s="47"/>
      <c r="F71" s="47"/>
      <c r="G71" s="52"/>
    </row>
    <row r="72" spans="1:7" ht="12" customHeight="1" x14ac:dyDescent="0.25">
      <c r="A72" s="55"/>
      <c r="B72" s="97" t="s">
        <v>35</v>
      </c>
      <c r="C72" s="98" t="s">
        <v>51</v>
      </c>
      <c r="D72" s="99" t="s">
        <v>52</v>
      </c>
      <c r="E72" s="47"/>
      <c r="F72" s="47"/>
      <c r="G72" s="52"/>
    </row>
    <row r="73" spans="1:7" ht="12" customHeight="1" x14ac:dyDescent="0.25">
      <c r="A73" s="55"/>
      <c r="B73" s="72" t="s">
        <v>53</v>
      </c>
      <c r="C73" s="48">
        <f>G27</f>
        <v>840000</v>
      </c>
      <c r="D73" s="73">
        <f>(C73/C79)</f>
        <v>0.4947999894742548</v>
      </c>
      <c r="E73" s="47"/>
      <c r="F73" s="47"/>
      <c r="G73" s="52"/>
    </row>
    <row r="74" spans="1:7" ht="12" customHeight="1" x14ac:dyDescent="0.25">
      <c r="A74" s="55"/>
      <c r="B74" s="72" t="s">
        <v>54</v>
      </c>
      <c r="C74" s="49">
        <v>0</v>
      </c>
      <c r="D74" s="73">
        <v>0</v>
      </c>
      <c r="E74" s="47"/>
      <c r="F74" s="47"/>
      <c r="G74" s="52"/>
    </row>
    <row r="75" spans="1:7" ht="12" customHeight="1" x14ac:dyDescent="0.25">
      <c r="A75" s="55"/>
      <c r="B75" s="72" t="s">
        <v>55</v>
      </c>
      <c r="C75" s="48">
        <f>G37</f>
        <v>129000</v>
      </c>
      <c r="D75" s="73">
        <f>(C75/C79)</f>
        <v>7.5987141240689129E-2</v>
      </c>
      <c r="E75" s="47"/>
      <c r="F75" s="47"/>
      <c r="G75" s="52"/>
    </row>
    <row r="76" spans="1:7" ht="12" customHeight="1" x14ac:dyDescent="0.25">
      <c r="A76" s="55"/>
      <c r="B76" s="72" t="s">
        <v>28</v>
      </c>
      <c r="C76" s="48">
        <f>G49</f>
        <v>352724</v>
      </c>
      <c r="D76" s="73">
        <f>(C76/C79)</f>
        <v>0.20777122796109171</v>
      </c>
      <c r="E76" s="47"/>
      <c r="F76" s="47"/>
      <c r="G76" s="52"/>
    </row>
    <row r="77" spans="1:7" ht="12" customHeight="1" x14ac:dyDescent="0.25">
      <c r="A77" s="55"/>
      <c r="B77" s="72" t="s">
        <v>56</v>
      </c>
      <c r="C77" s="50">
        <f>G54</f>
        <v>295090.90909090912</v>
      </c>
      <c r="D77" s="73">
        <f>(C77/C79)</f>
        <v>0.17382259370491679</v>
      </c>
      <c r="E77" s="51"/>
      <c r="F77" s="51"/>
      <c r="G77" s="52"/>
    </row>
    <row r="78" spans="1:7" ht="12" customHeight="1" x14ac:dyDescent="0.25">
      <c r="A78" s="55"/>
      <c r="B78" s="72" t="s">
        <v>57</v>
      </c>
      <c r="C78" s="50">
        <f>G57</f>
        <v>80840.745454545468</v>
      </c>
      <c r="D78" s="73">
        <f>(C78/C79)</f>
        <v>4.7619047619047623E-2</v>
      </c>
      <c r="E78" s="51"/>
      <c r="F78" s="51"/>
      <c r="G78" s="52"/>
    </row>
    <row r="79" spans="1:7" ht="12.75" customHeight="1" thickBot="1" x14ac:dyDescent="0.3">
      <c r="A79" s="55"/>
      <c r="B79" s="74" t="s">
        <v>58</v>
      </c>
      <c r="C79" s="75">
        <f>SUM(C73:C78)</f>
        <v>1697655.6545454545</v>
      </c>
      <c r="D79" s="76">
        <f>SUM(D73:D78)</f>
        <v>1</v>
      </c>
      <c r="E79" s="51"/>
      <c r="F79" s="51"/>
      <c r="G79" s="52"/>
    </row>
    <row r="80" spans="1:7" ht="12" customHeight="1" x14ac:dyDescent="0.25">
      <c r="A80" s="55"/>
      <c r="B80" s="70"/>
      <c r="C80" s="57"/>
      <c r="D80" s="57"/>
      <c r="E80" s="57"/>
      <c r="F80" s="57"/>
      <c r="G80" s="52"/>
    </row>
    <row r="81" spans="1:7" ht="12.75" customHeight="1" thickBot="1" x14ac:dyDescent="0.3">
      <c r="A81" s="55"/>
      <c r="B81" s="71"/>
      <c r="C81" s="57"/>
      <c r="D81" s="57"/>
      <c r="E81" s="57"/>
      <c r="F81" s="57"/>
      <c r="G81" s="52"/>
    </row>
    <row r="82" spans="1:7" ht="12" customHeight="1" thickBot="1" x14ac:dyDescent="0.3">
      <c r="A82" s="55"/>
      <c r="B82" s="156" t="s">
        <v>97</v>
      </c>
      <c r="C82" s="157"/>
      <c r="D82" s="157"/>
      <c r="E82" s="158"/>
      <c r="F82" s="51"/>
      <c r="G82" s="52"/>
    </row>
    <row r="83" spans="1:7" ht="12" customHeight="1" x14ac:dyDescent="0.25">
      <c r="A83" s="55"/>
      <c r="B83" s="88" t="s">
        <v>98</v>
      </c>
      <c r="C83" s="95">
        <v>5000</v>
      </c>
      <c r="D83" s="95">
        <v>6000</v>
      </c>
      <c r="E83" s="96">
        <v>6000</v>
      </c>
      <c r="F83" s="87"/>
      <c r="G83" s="53"/>
    </row>
    <row r="84" spans="1:7" ht="12.75" customHeight="1" thickBot="1" x14ac:dyDescent="0.3">
      <c r="A84" s="55"/>
      <c r="B84" s="74" t="s">
        <v>99</v>
      </c>
      <c r="C84" s="75">
        <f>(G58/C83)</f>
        <v>339.5311309090909</v>
      </c>
      <c r="D84" s="75">
        <f>(G58/D83)</f>
        <v>282.94260909090912</v>
      </c>
      <c r="E84" s="89">
        <f>(G58/E83)</f>
        <v>282.94260909090912</v>
      </c>
      <c r="F84" s="87"/>
      <c r="G84" s="53"/>
    </row>
    <row r="85" spans="1:7" ht="15.6" customHeight="1" x14ac:dyDescent="0.25">
      <c r="A85" s="55"/>
      <c r="B85" s="78" t="s">
        <v>59</v>
      </c>
      <c r="C85" s="54"/>
      <c r="D85" s="54"/>
      <c r="E85" s="54"/>
      <c r="F85" s="54"/>
      <c r="G85" s="54"/>
    </row>
  </sheetData>
  <mergeCells count="9">
    <mergeCell ref="E9:F9"/>
    <mergeCell ref="E14:F14"/>
    <mergeCell ref="E15:F15"/>
    <mergeCell ref="B17:G17"/>
    <mergeCell ref="B82:E82"/>
    <mergeCell ref="B71:D71"/>
    <mergeCell ref="E13:F13"/>
    <mergeCell ref="E11:F11"/>
    <mergeCell ref="E10:F10"/>
  </mergeCells>
  <pageMargins left="0.748031" right="0.748031" top="0.98425200000000002" bottom="0.98425200000000002" header="0" footer="0"/>
  <pageSetup scale="5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TUNA RIEGO EVENTUAL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2022-06-17T18:11:49Z</dcterms:modified>
</cp:coreProperties>
</file>