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San Felipe\"/>
    </mc:Choice>
  </mc:AlternateContent>
  <bookViews>
    <workbookView xWindow="0" yWindow="0" windowWidth="23040" windowHeight="8616" activeTab="1"/>
  </bookViews>
  <sheets>
    <sheet name="Thompson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2" l="1"/>
  <c r="G48" i="2" s="1"/>
  <c r="F49" i="2"/>
  <c r="G49" i="2" s="1"/>
  <c r="F47" i="2"/>
  <c r="G47" i="2" s="1"/>
  <c r="C80" i="2"/>
  <c r="D76" i="2" s="1"/>
  <c r="D77" i="2"/>
  <c r="G54" i="2"/>
  <c r="G55" i="2" s="1"/>
  <c r="G42" i="2"/>
  <c r="G41" i="2"/>
  <c r="G40" i="2"/>
  <c r="G43" i="2" s="1"/>
  <c r="G30" i="2"/>
  <c r="G29" i="2"/>
  <c r="G28" i="2"/>
  <c r="G27" i="2"/>
  <c r="G26" i="2"/>
  <c r="G25" i="2"/>
  <c r="G24" i="2"/>
  <c r="G23" i="2"/>
  <c r="G22" i="2"/>
  <c r="G21" i="2"/>
  <c r="G12" i="2"/>
  <c r="G60" i="2" s="1"/>
  <c r="G50" i="2" l="1"/>
  <c r="G31" i="2"/>
  <c r="G57" i="2" s="1"/>
  <c r="G58" i="2" s="1"/>
  <c r="G59" i="2" s="1"/>
  <c r="D85" i="2" s="1"/>
  <c r="D78" i="2"/>
  <c r="D79" i="2"/>
  <c r="D74" i="2"/>
  <c r="D80" i="2" s="1"/>
  <c r="G48" i="1"/>
  <c r="G54" i="1"/>
  <c r="G49" i="1"/>
  <c r="G47" i="1"/>
  <c r="G42" i="1"/>
  <c r="G41" i="1"/>
  <c r="G40" i="1"/>
  <c r="G30" i="1"/>
  <c r="G29" i="1"/>
  <c r="G28" i="1"/>
  <c r="G27" i="1"/>
  <c r="G26" i="1"/>
  <c r="G25" i="1"/>
  <c r="G24" i="1"/>
  <c r="G23" i="1"/>
  <c r="G22" i="1"/>
  <c r="G21" i="1"/>
  <c r="G12" i="1"/>
  <c r="G61" i="2" l="1"/>
  <c r="E85" i="2"/>
  <c r="C85" i="2"/>
  <c r="C80" i="1"/>
  <c r="D77" i="1" s="1"/>
  <c r="G55" i="1"/>
  <c r="G60" i="1"/>
  <c r="D74" i="1" l="1"/>
  <c r="D78" i="1"/>
  <c r="D79" i="1"/>
  <c r="G31" i="1"/>
  <c r="D76" i="1"/>
  <c r="G50" i="1"/>
  <c r="G43" i="1"/>
  <c r="D80" i="1" l="1"/>
  <c r="G57" i="1"/>
  <c r="G58" i="1" s="1"/>
  <c r="G59" i="1" s="1"/>
  <c r="D85" i="1" s="1"/>
  <c r="G61" i="1" l="1"/>
  <c r="C85" i="1"/>
  <c r="E85" i="1"/>
</calcChain>
</file>

<file path=xl/sharedStrings.xml><?xml version="1.0" encoding="utf-8"?>
<sst xmlns="http://schemas.openxmlformats.org/spreadsheetml/2006/main" count="290" uniqueCount="110">
  <si>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</si>
  <si>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</si>
  <si>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</si>
  <si>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</si>
  <si>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</si>
  <si>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</si>
  <si>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</si>
  <si>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</si>
  <si>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</si>
  <si>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</si>
  <si>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</si>
  <si>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</si>
  <si>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</si>
  <si>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</si>
  <si>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</si>
  <si>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</si>
  <si>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</si>
  <si>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</si>
  <si>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</si>
  <si>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</si>
  <si>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</si>
  <si>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</si>
  <si>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</si>
  <si>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</si>
  <si>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</si>
  <si>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</si>
  <si>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</si>
  <si>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</si>
  <si>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</si>
  <si>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</si>
  <si>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</si>
  <si>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</si>
  <si>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</si>
  <si>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</si>
  <si>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</si>
  <si>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</si>
  <si>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</si>
  <si>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</si>
  <si>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</si>
  <si>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</si>
  <si>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</si>
  <si>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</si>
  <si>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</si>
  <si>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</si>
  <si>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</si>
  <si>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</si>
  <si>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</si>
  <si>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</si>
  <si>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</si>
  <si>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</si>
  <si>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</si>
  <si>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</si>
  <si>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</si>
  <si>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</si>
  <si>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</si>
  <si>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</si>
  <si>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</si>
  <si>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</si>
  <si>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</si>
  <si>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</si>
  <si>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UVA  DE MESA </t>
  </si>
  <si>
    <t xml:space="preserve">ALTO </t>
  </si>
  <si>
    <t>VALPARAISO</t>
  </si>
  <si>
    <t>SAN FELIPE</t>
  </si>
  <si>
    <t>SANTA MARÍA -SAN FELIPE-PANQUEHUE/CATEMU</t>
  </si>
  <si>
    <t>USA</t>
  </si>
  <si>
    <t>FEBRERO</t>
  </si>
  <si>
    <t xml:space="preserve">APLICACIÓN DE GUANO </t>
  </si>
  <si>
    <t xml:space="preserve">SEPTIEMBRE </t>
  </si>
  <si>
    <t>PODA-Limpiado y bajada sarmiento</t>
  </si>
  <si>
    <t xml:space="preserve">N° PLANTAS </t>
  </si>
  <si>
    <t>JULIO</t>
  </si>
  <si>
    <t>AMARRA CARGADORES</t>
  </si>
  <si>
    <t>AGOSTO</t>
  </si>
  <si>
    <t xml:space="preserve">REAMONTONADO DE SARMIENTOS </t>
  </si>
  <si>
    <t xml:space="preserve">DESBROTA DE VID </t>
  </si>
  <si>
    <t xml:space="preserve">REGULACION DE CARGA </t>
  </si>
  <si>
    <t xml:space="preserve">OCTUBRE </t>
  </si>
  <si>
    <t xml:space="preserve">ARREGLO DE RACIMOS </t>
  </si>
  <si>
    <t xml:space="preserve">NOVIEMBRE </t>
  </si>
  <si>
    <t xml:space="preserve">ADMINISTRACION </t>
  </si>
  <si>
    <t>MES</t>
  </si>
  <si>
    <t xml:space="preserve">ENERO-DICIEMBRE </t>
  </si>
  <si>
    <t>COSECHA EXPORTACIÓN</t>
  </si>
  <si>
    <t>Febrero</t>
  </si>
  <si>
    <t>OTROS (LIMPIA ASEQUIA, REPARACIONES VARIAS)</t>
  </si>
  <si>
    <t>jh</t>
  </si>
  <si>
    <t xml:space="preserve">PICADO DE SARMIENTOS </t>
  </si>
  <si>
    <t xml:space="preserve">AGOSTO </t>
  </si>
  <si>
    <t xml:space="preserve">APLICACIÓN DE HERBICIDAS </t>
  </si>
  <si>
    <t>OCTUBRE-NOVIEMBRE</t>
  </si>
  <si>
    <t xml:space="preserve">APLICACIÓN NEBULIZADORA </t>
  </si>
  <si>
    <t xml:space="preserve">SEPTIEMBRE-MARZO </t>
  </si>
  <si>
    <t>SEPTIEMBE-DICIEMBRE</t>
  </si>
  <si>
    <t xml:space="preserve">FITOSANITARIOS </t>
  </si>
  <si>
    <t xml:space="preserve">GUANOS </t>
  </si>
  <si>
    <t>M3</t>
  </si>
  <si>
    <t>JUNIO</t>
  </si>
  <si>
    <t>TRANSPORTES Y OTROS</t>
  </si>
  <si>
    <t xml:space="preserve">HA </t>
  </si>
  <si>
    <t>ENERO A MARZO</t>
  </si>
  <si>
    <t>THOMPSON</t>
  </si>
  <si>
    <t>PRECIO ESPERADO ($/kg)</t>
  </si>
  <si>
    <t>$/ha</t>
  </si>
  <si>
    <t>ESCENARIOS COSTO UNITARIO  ($/kg)</t>
  </si>
  <si>
    <t>RENDIMIENTO (kg/Há.)</t>
  </si>
  <si>
    <t>Rendimiento (Kg/hà)</t>
  </si>
  <si>
    <t>Costo unitario ($/kg) (*)</t>
  </si>
  <si>
    <t>LLUVIAS EN COSECHA.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</si>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</sst>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00_ ;_ * \-#,##0.000_ ;_ * &quot;-&quot;_ ;_ @_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1" fontId="21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8" fillId="0" borderId="56" xfId="0" applyFont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 wrapText="1"/>
    </xf>
    <xf numFmtId="14" fontId="19" fillId="0" borderId="56" xfId="0" applyNumberFormat="1" applyFont="1" applyFill="1" applyBorder="1" applyAlignment="1">
      <alignment horizontal="right" vertical="center"/>
    </xf>
    <xf numFmtId="3" fontId="18" fillId="0" borderId="56" xfId="0" applyNumberFormat="1" applyFont="1" applyBorder="1" applyAlignment="1">
      <alignment horizontal="right" vertical="center"/>
    </xf>
    <xf numFmtId="17" fontId="20" fillId="10" borderId="56" xfId="0" applyNumberFormat="1" applyFont="1" applyFill="1" applyBorder="1" applyAlignment="1">
      <alignment horizontal="right" vertical="center"/>
    </xf>
    <xf numFmtId="3" fontId="20" fillId="0" borderId="56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 wrapText="1"/>
    </xf>
    <xf numFmtId="0" fontId="20" fillId="10" borderId="56" xfId="0" applyFont="1" applyFill="1" applyBorder="1" applyAlignment="1">
      <alignment horizontal="right" vertical="center" wrapText="1"/>
    </xf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1" fontId="20" fillId="0" borderId="56" xfId="0" applyNumberFormat="1" applyFont="1" applyBorder="1" applyAlignment="1">
      <alignment horizontal="center" vertical="center"/>
    </xf>
    <xf numFmtId="0" fontId="20" fillId="0" borderId="56" xfId="0" applyFont="1" applyFill="1" applyBorder="1" applyAlignment="1">
      <alignment vertical="center" wrapText="1"/>
    </xf>
    <xf numFmtId="3" fontId="20" fillId="0" borderId="56" xfId="0" applyNumberFormat="1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 wrapText="1"/>
    </xf>
    <xf numFmtId="3" fontId="20" fillId="0" borderId="5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166" fontId="20" fillId="0" borderId="56" xfId="1" applyNumberFormat="1" applyFont="1" applyBorder="1" applyAlignment="1">
      <alignment horizontal="right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755650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opLeftCell="B55" zoomScale="120" zoomScaleNormal="120" workbookViewId="0">
      <selection activeCell="K27" sqref="K27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21.10937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17" t="s">
        <v>60</v>
      </c>
      <c r="D9" s="7"/>
      <c r="E9" s="143" t="s">
        <v>105</v>
      </c>
      <c r="F9" s="144"/>
      <c r="G9" s="122">
        <v>28700</v>
      </c>
    </row>
    <row r="10" spans="1:7" ht="38.25" customHeight="1" x14ac:dyDescent="0.3">
      <c r="A10" s="5"/>
      <c r="B10" s="8" t="s">
        <v>1</v>
      </c>
      <c r="C10" s="118" t="s">
        <v>101</v>
      </c>
      <c r="D10" s="9"/>
      <c r="E10" s="141" t="s">
        <v>2</v>
      </c>
      <c r="F10" s="142"/>
      <c r="G10" s="123" t="s">
        <v>84</v>
      </c>
    </row>
    <row r="11" spans="1:7" ht="18" customHeight="1" x14ac:dyDescent="0.3">
      <c r="A11" s="5"/>
      <c r="B11" s="8" t="s">
        <v>3</v>
      </c>
      <c r="C11" s="119" t="s">
        <v>61</v>
      </c>
      <c r="D11" s="9"/>
      <c r="E11" s="141" t="s">
        <v>102</v>
      </c>
      <c r="F11" s="142"/>
      <c r="G11" s="124">
        <v>700</v>
      </c>
    </row>
    <row r="12" spans="1:7" ht="11.25" customHeight="1" x14ac:dyDescent="0.3">
      <c r="A12" s="5"/>
      <c r="B12" s="8" t="s">
        <v>4</v>
      </c>
      <c r="C12" s="119" t="s">
        <v>62</v>
      </c>
      <c r="D12" s="9"/>
      <c r="E12" s="10" t="s">
        <v>5</v>
      </c>
      <c r="F12" s="11"/>
      <c r="G12" s="124">
        <f>+G11*G9</f>
        <v>20090000</v>
      </c>
    </row>
    <row r="13" spans="1:7" ht="11.25" customHeight="1" x14ac:dyDescent="0.3">
      <c r="A13" s="5"/>
      <c r="B13" s="8" t="s">
        <v>6</v>
      </c>
      <c r="C13" s="120" t="s">
        <v>63</v>
      </c>
      <c r="D13" s="9"/>
      <c r="E13" s="141" t="s">
        <v>7</v>
      </c>
      <c r="F13" s="142"/>
      <c r="G13" s="125" t="s">
        <v>65</v>
      </c>
    </row>
    <row r="14" spans="1:7" ht="17.399999999999999" customHeight="1" x14ac:dyDescent="0.3">
      <c r="A14" s="5"/>
      <c r="B14" s="8" t="s">
        <v>8</v>
      </c>
      <c r="C14" s="120" t="s">
        <v>64</v>
      </c>
      <c r="D14" s="9"/>
      <c r="E14" s="141" t="s">
        <v>9</v>
      </c>
      <c r="F14" s="142"/>
      <c r="G14" s="126" t="s">
        <v>66</v>
      </c>
    </row>
    <row r="15" spans="1:7" ht="25.5" customHeight="1" x14ac:dyDescent="0.3">
      <c r="A15" s="5"/>
      <c r="B15" s="8" t="s">
        <v>10</v>
      </c>
      <c r="C15" s="121">
        <v>44593</v>
      </c>
      <c r="D15" s="9"/>
      <c r="E15" s="145" t="s">
        <v>11</v>
      </c>
      <c r="F15" s="146"/>
      <c r="G15" s="126" t="s">
        <v>108</v>
      </c>
    </row>
    <row r="16" spans="1:7" ht="12" customHeight="1" x14ac:dyDescent="0.3">
      <c r="A16" s="2"/>
      <c r="B16" s="12"/>
      <c r="C16" s="13"/>
      <c r="D16" s="14"/>
      <c r="E16" s="15"/>
      <c r="F16" s="15"/>
      <c r="G16" s="16"/>
    </row>
    <row r="17" spans="1:7" ht="12" customHeight="1" x14ac:dyDescent="0.3">
      <c r="A17" s="17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3">
      <c r="A18" s="2"/>
      <c r="B18" s="18"/>
      <c r="C18" s="19"/>
      <c r="D18" s="19"/>
      <c r="E18" s="19"/>
      <c r="F18" s="20"/>
      <c r="G18" s="20"/>
    </row>
    <row r="19" spans="1:7" ht="12" customHeight="1" x14ac:dyDescent="0.3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 x14ac:dyDescent="0.3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3">
      <c r="A21" s="17"/>
      <c r="B21" s="127" t="s">
        <v>67</v>
      </c>
      <c r="C21" s="128" t="s">
        <v>20</v>
      </c>
      <c r="D21" s="128">
        <v>7</v>
      </c>
      <c r="E21" s="129" t="s">
        <v>68</v>
      </c>
      <c r="F21" s="130">
        <v>0</v>
      </c>
      <c r="G21" s="130">
        <f t="shared" ref="G21:G28" si="0">F21*D21</f>
        <v>0</v>
      </c>
    </row>
    <row r="22" spans="1:7" ht="12.75" customHeight="1" x14ac:dyDescent="0.3">
      <c r="A22" s="17"/>
      <c r="B22" s="127" t="s">
        <v>69</v>
      </c>
      <c r="C22" s="128" t="s">
        <v>70</v>
      </c>
      <c r="D22" s="128">
        <v>1111</v>
      </c>
      <c r="E22" s="129" t="s">
        <v>71</v>
      </c>
      <c r="F22" s="130">
        <v>300</v>
      </c>
      <c r="G22" s="130">
        <f t="shared" si="0"/>
        <v>333300</v>
      </c>
    </row>
    <row r="23" spans="1:7" ht="12.75" customHeight="1" x14ac:dyDescent="0.3">
      <c r="A23" s="17"/>
      <c r="B23" s="127" t="s">
        <v>72</v>
      </c>
      <c r="C23" s="128" t="s">
        <v>70</v>
      </c>
      <c r="D23" s="128">
        <v>1111</v>
      </c>
      <c r="E23" s="129" t="s">
        <v>73</v>
      </c>
      <c r="F23" s="130">
        <v>150</v>
      </c>
      <c r="G23" s="130">
        <f t="shared" si="0"/>
        <v>166650</v>
      </c>
    </row>
    <row r="24" spans="1:7" ht="12.75" customHeight="1" x14ac:dyDescent="0.3">
      <c r="A24" s="17"/>
      <c r="B24" s="127" t="s">
        <v>74</v>
      </c>
      <c r="C24" s="128" t="s">
        <v>20</v>
      </c>
      <c r="D24" s="128">
        <v>2</v>
      </c>
      <c r="E24" s="129" t="s">
        <v>73</v>
      </c>
      <c r="F24" s="130">
        <v>20000</v>
      </c>
      <c r="G24" s="130">
        <f t="shared" si="0"/>
        <v>40000</v>
      </c>
    </row>
    <row r="25" spans="1:7" ht="12.75" customHeight="1" x14ac:dyDescent="0.3">
      <c r="A25" s="17"/>
      <c r="B25" s="127" t="s">
        <v>75</v>
      </c>
      <c r="C25" s="128" t="s">
        <v>70</v>
      </c>
      <c r="D25" s="128">
        <v>1111</v>
      </c>
      <c r="E25" s="129" t="s">
        <v>68</v>
      </c>
      <c r="F25" s="130">
        <v>120</v>
      </c>
      <c r="G25" s="130">
        <f t="shared" si="0"/>
        <v>133320</v>
      </c>
    </row>
    <row r="26" spans="1:7" ht="12.75" customHeight="1" x14ac:dyDescent="0.3">
      <c r="A26" s="17"/>
      <c r="B26" s="127" t="s">
        <v>76</v>
      </c>
      <c r="C26" s="128" t="s">
        <v>20</v>
      </c>
      <c r="D26" s="128">
        <v>10</v>
      </c>
      <c r="E26" s="129" t="s">
        <v>77</v>
      </c>
      <c r="F26" s="130">
        <v>22220</v>
      </c>
      <c r="G26" s="130">
        <f t="shared" si="0"/>
        <v>222200</v>
      </c>
    </row>
    <row r="27" spans="1:7" ht="12.75" customHeight="1" x14ac:dyDescent="0.3">
      <c r="A27" s="17"/>
      <c r="B27" s="127" t="s">
        <v>78</v>
      </c>
      <c r="C27" s="128" t="s">
        <v>70</v>
      </c>
      <c r="D27" s="128">
        <v>1111</v>
      </c>
      <c r="E27" s="129" t="s">
        <v>79</v>
      </c>
      <c r="F27" s="130">
        <v>900</v>
      </c>
      <c r="G27" s="130">
        <f t="shared" si="0"/>
        <v>999900</v>
      </c>
    </row>
    <row r="28" spans="1:7" ht="12.75" customHeight="1" x14ac:dyDescent="0.3">
      <c r="A28" s="17"/>
      <c r="B28" s="127" t="s">
        <v>80</v>
      </c>
      <c r="C28" s="128" t="s">
        <v>81</v>
      </c>
      <c r="D28" s="128">
        <v>12</v>
      </c>
      <c r="E28" s="129" t="s">
        <v>82</v>
      </c>
      <c r="F28" s="130">
        <v>100000</v>
      </c>
      <c r="G28" s="130">
        <f t="shared" si="0"/>
        <v>1200000</v>
      </c>
    </row>
    <row r="29" spans="1:7" ht="25.5" customHeight="1" x14ac:dyDescent="0.3">
      <c r="A29" s="17"/>
      <c r="B29" s="127" t="s">
        <v>83</v>
      </c>
      <c r="C29" s="128" t="s">
        <v>20</v>
      </c>
      <c r="D29" s="128">
        <v>50</v>
      </c>
      <c r="E29" s="129" t="s">
        <v>84</v>
      </c>
      <c r="F29" s="130">
        <v>30000</v>
      </c>
      <c r="G29" s="130">
        <f>F29*D29</f>
        <v>1500000</v>
      </c>
    </row>
    <row r="30" spans="1:7" ht="12.75" customHeight="1" x14ac:dyDescent="0.3">
      <c r="A30" s="17"/>
      <c r="B30" s="127" t="s">
        <v>85</v>
      </c>
      <c r="C30" s="128" t="s">
        <v>86</v>
      </c>
      <c r="D30" s="128">
        <v>15</v>
      </c>
      <c r="E30" s="129" t="s">
        <v>82</v>
      </c>
      <c r="F30" s="130">
        <v>20000</v>
      </c>
      <c r="G30" s="130">
        <f>F30*D30</f>
        <v>300000</v>
      </c>
    </row>
    <row r="31" spans="1:7" ht="12.75" customHeight="1" x14ac:dyDescent="0.3">
      <c r="A31" s="17"/>
      <c r="B31" s="25" t="s">
        <v>21</v>
      </c>
      <c r="C31" s="26"/>
      <c r="D31" s="26"/>
      <c r="E31" s="26"/>
      <c r="F31" s="27"/>
      <c r="G31" s="28">
        <f>SUM(G21:G30)</f>
        <v>4895370</v>
      </c>
    </row>
    <row r="32" spans="1:7" ht="12" customHeight="1" x14ac:dyDescent="0.3">
      <c r="A32" s="2"/>
      <c r="B32" s="18"/>
      <c r="C32" s="20"/>
      <c r="D32" s="20"/>
      <c r="E32" s="20"/>
      <c r="F32" s="29"/>
      <c r="G32" s="29"/>
    </row>
    <row r="33" spans="1:11" ht="12" customHeight="1" x14ac:dyDescent="0.3">
      <c r="A33" s="5"/>
      <c r="B33" s="30" t="s">
        <v>22</v>
      </c>
      <c r="C33" s="31"/>
      <c r="D33" s="32"/>
      <c r="E33" s="32"/>
      <c r="F33" s="33"/>
      <c r="G33" s="33"/>
    </row>
    <row r="34" spans="1:11" ht="24" customHeight="1" x14ac:dyDescent="0.3">
      <c r="A34" s="5"/>
      <c r="B34" s="34" t="s">
        <v>14</v>
      </c>
      <c r="C34" s="35" t="s">
        <v>15</v>
      </c>
      <c r="D34" s="35" t="s">
        <v>16</v>
      </c>
      <c r="E34" s="34" t="s">
        <v>17</v>
      </c>
      <c r="F34" s="35" t="s">
        <v>18</v>
      </c>
      <c r="G34" s="34" t="s">
        <v>19</v>
      </c>
    </row>
    <row r="35" spans="1:11" ht="12" customHeight="1" x14ac:dyDescent="0.3">
      <c r="A35" s="5"/>
      <c r="B35" s="36"/>
      <c r="C35" s="37" t="s">
        <v>59</v>
      </c>
      <c r="D35" s="37"/>
      <c r="E35" s="37"/>
      <c r="F35" s="36"/>
      <c r="G35" s="36">
        <v>0</v>
      </c>
    </row>
    <row r="36" spans="1:11" ht="12" customHeight="1" x14ac:dyDescent="0.3">
      <c r="A36" s="5"/>
      <c r="B36" s="38" t="s">
        <v>23</v>
      </c>
      <c r="C36" s="39"/>
      <c r="D36" s="39"/>
      <c r="E36" s="39"/>
      <c r="F36" s="40"/>
      <c r="G36" s="40"/>
    </row>
    <row r="37" spans="1:11" ht="12" customHeight="1" x14ac:dyDescent="0.3">
      <c r="A37" s="2"/>
      <c r="B37" s="41"/>
      <c r="C37" s="42"/>
      <c r="D37" s="42"/>
      <c r="E37" s="42"/>
      <c r="F37" s="43"/>
      <c r="G37" s="43"/>
    </row>
    <row r="38" spans="1:11" ht="12" customHeight="1" x14ac:dyDescent="0.3">
      <c r="A38" s="5"/>
      <c r="B38" s="30" t="s">
        <v>24</v>
      </c>
      <c r="C38" s="31"/>
      <c r="D38" s="32"/>
      <c r="E38" s="32"/>
      <c r="F38" s="33"/>
      <c r="G38" s="33"/>
    </row>
    <row r="39" spans="1:11" ht="24" customHeight="1" x14ac:dyDescent="0.3">
      <c r="A39" s="5"/>
      <c r="B39" s="44" t="s">
        <v>14</v>
      </c>
      <c r="C39" s="44" t="s">
        <v>15</v>
      </c>
      <c r="D39" s="44" t="s">
        <v>16</v>
      </c>
      <c r="E39" s="44" t="s">
        <v>17</v>
      </c>
      <c r="F39" s="45" t="s">
        <v>18</v>
      </c>
      <c r="G39" s="44" t="s">
        <v>19</v>
      </c>
    </row>
    <row r="40" spans="1:11" ht="12.75" customHeight="1" x14ac:dyDescent="0.3">
      <c r="A40" s="17"/>
      <c r="B40" s="127" t="s">
        <v>87</v>
      </c>
      <c r="C40" s="128" t="s">
        <v>109</v>
      </c>
      <c r="D40" s="128">
        <v>0.34</v>
      </c>
      <c r="E40" s="129" t="s">
        <v>88</v>
      </c>
      <c r="F40" s="130">
        <v>150000</v>
      </c>
      <c r="G40" s="130">
        <f>F40*D40</f>
        <v>51000.000000000007</v>
      </c>
    </row>
    <row r="41" spans="1:11" ht="12.75" customHeight="1" x14ac:dyDescent="0.3">
      <c r="A41" s="17"/>
      <c r="B41" s="127" t="s">
        <v>89</v>
      </c>
      <c r="C41" s="128" t="s">
        <v>109</v>
      </c>
      <c r="D41" s="128">
        <v>0.27</v>
      </c>
      <c r="E41" s="129" t="s">
        <v>90</v>
      </c>
      <c r="F41" s="130">
        <v>150000</v>
      </c>
      <c r="G41" s="130">
        <f>F41*D41</f>
        <v>40500</v>
      </c>
    </row>
    <row r="42" spans="1:11" ht="12.75" customHeight="1" x14ac:dyDescent="0.3">
      <c r="A42" s="17"/>
      <c r="B42" s="127" t="s">
        <v>91</v>
      </c>
      <c r="C42" s="128" t="s">
        <v>109</v>
      </c>
      <c r="D42" s="131">
        <v>3</v>
      </c>
      <c r="E42" s="129" t="s">
        <v>92</v>
      </c>
      <c r="F42" s="130">
        <v>150000</v>
      </c>
      <c r="G42" s="130">
        <f>F42*D42</f>
        <v>450000</v>
      </c>
    </row>
    <row r="43" spans="1:11" ht="12.75" customHeight="1" x14ac:dyDescent="0.3">
      <c r="A43" s="5"/>
      <c r="B43" s="46" t="s">
        <v>25</v>
      </c>
      <c r="C43" s="47"/>
      <c r="D43" s="47"/>
      <c r="E43" s="47"/>
      <c r="F43" s="48"/>
      <c r="G43" s="49">
        <f>SUM(G40:G42)</f>
        <v>541500</v>
      </c>
    </row>
    <row r="44" spans="1:11" ht="12" customHeight="1" x14ac:dyDescent="0.3">
      <c r="A44" s="2"/>
      <c r="B44" s="41"/>
      <c r="C44" s="42"/>
      <c r="D44" s="42"/>
      <c r="E44" s="42"/>
      <c r="F44" s="43"/>
      <c r="G44" s="43"/>
    </row>
    <row r="45" spans="1:11" ht="12" customHeight="1" x14ac:dyDescent="0.3">
      <c r="A45" s="5"/>
      <c r="B45" s="30" t="s">
        <v>26</v>
      </c>
      <c r="C45" s="31"/>
      <c r="D45" s="32"/>
      <c r="E45" s="32"/>
      <c r="F45" s="33"/>
      <c r="G45" s="33"/>
    </row>
    <row r="46" spans="1:11" ht="24" customHeight="1" x14ac:dyDescent="0.3">
      <c r="A46" s="5"/>
      <c r="B46" s="45" t="s">
        <v>27</v>
      </c>
      <c r="C46" s="45" t="s">
        <v>28</v>
      </c>
      <c r="D46" s="45" t="s">
        <v>29</v>
      </c>
      <c r="E46" s="45" t="s">
        <v>17</v>
      </c>
      <c r="F46" s="45" t="s">
        <v>18</v>
      </c>
      <c r="G46" s="45" t="s">
        <v>19</v>
      </c>
      <c r="K46" s="116"/>
    </row>
    <row r="47" spans="1:11" ht="12.75" customHeight="1" x14ac:dyDescent="0.3">
      <c r="A47" s="17"/>
      <c r="B47" s="132" t="s">
        <v>30</v>
      </c>
      <c r="C47" s="128" t="s">
        <v>31</v>
      </c>
      <c r="D47" s="133">
        <v>1</v>
      </c>
      <c r="E47" s="128" t="s">
        <v>93</v>
      </c>
      <c r="F47" s="124">
        <v>650000</v>
      </c>
      <c r="G47" s="124">
        <f>F47*D47</f>
        <v>650000</v>
      </c>
      <c r="K47" s="116"/>
    </row>
    <row r="48" spans="1:11" ht="12.75" customHeight="1" x14ac:dyDescent="0.3">
      <c r="A48" s="17"/>
      <c r="B48" s="132" t="s">
        <v>94</v>
      </c>
      <c r="C48" s="134" t="s">
        <v>32</v>
      </c>
      <c r="D48" s="134">
        <v>1</v>
      </c>
      <c r="E48" s="134" t="s">
        <v>92</v>
      </c>
      <c r="F48" s="135">
        <v>2200000</v>
      </c>
      <c r="G48" s="124">
        <f t="shared" ref="G48:G49" si="1">F48*D48</f>
        <v>2200000</v>
      </c>
    </row>
    <row r="49" spans="1:7" ht="12.75" customHeight="1" x14ac:dyDescent="0.3">
      <c r="A49" s="17"/>
      <c r="B49" s="132" t="s">
        <v>95</v>
      </c>
      <c r="C49" s="134" t="s">
        <v>96</v>
      </c>
      <c r="D49" s="134">
        <v>25</v>
      </c>
      <c r="E49" s="134" t="s">
        <v>97</v>
      </c>
      <c r="F49" s="135">
        <v>0</v>
      </c>
      <c r="G49" s="124">
        <f t="shared" si="1"/>
        <v>0</v>
      </c>
    </row>
    <row r="50" spans="1:7" ht="13.5" customHeight="1" x14ac:dyDescent="0.3">
      <c r="A50" s="5"/>
      <c r="B50" s="50" t="s">
        <v>33</v>
      </c>
      <c r="C50" s="51"/>
      <c r="D50" s="51"/>
      <c r="E50" s="51"/>
      <c r="F50" s="52"/>
      <c r="G50" s="53">
        <f>SUM(G47:G49)</f>
        <v>2850000</v>
      </c>
    </row>
    <row r="51" spans="1:7" ht="12" customHeight="1" x14ac:dyDescent="0.3">
      <c r="A51" s="2"/>
      <c r="B51" s="41"/>
      <c r="C51" s="42"/>
      <c r="D51" s="42"/>
      <c r="E51" s="54"/>
      <c r="F51" s="43"/>
      <c r="G51" s="43"/>
    </row>
    <row r="52" spans="1:7" ht="12" customHeight="1" x14ac:dyDescent="0.3">
      <c r="A52" s="5"/>
      <c r="B52" s="30" t="s">
        <v>34</v>
      </c>
      <c r="C52" s="31"/>
      <c r="D52" s="32"/>
      <c r="E52" s="32"/>
      <c r="F52" s="33"/>
      <c r="G52" s="33"/>
    </row>
    <row r="53" spans="1:7" ht="24" customHeight="1" x14ac:dyDescent="0.3">
      <c r="A53" s="5"/>
      <c r="B53" s="44" t="s">
        <v>35</v>
      </c>
      <c r="C53" s="45" t="s">
        <v>28</v>
      </c>
      <c r="D53" s="45" t="s">
        <v>29</v>
      </c>
      <c r="E53" s="44" t="s">
        <v>17</v>
      </c>
      <c r="F53" s="45" t="s">
        <v>18</v>
      </c>
      <c r="G53" s="44" t="s">
        <v>19</v>
      </c>
    </row>
    <row r="54" spans="1:7" ht="12.75" customHeight="1" x14ac:dyDescent="0.3">
      <c r="A54" s="17"/>
      <c r="B54" s="127" t="s">
        <v>98</v>
      </c>
      <c r="C54" s="128" t="s">
        <v>99</v>
      </c>
      <c r="D54" s="133">
        <v>1</v>
      </c>
      <c r="E54" s="128" t="s">
        <v>100</v>
      </c>
      <c r="F54" s="130">
        <v>200000</v>
      </c>
      <c r="G54" s="130">
        <f>D54*F54</f>
        <v>200000</v>
      </c>
    </row>
    <row r="55" spans="1:7" ht="13.5" customHeight="1" x14ac:dyDescent="0.3">
      <c r="A55" s="5"/>
      <c r="B55" s="55" t="s">
        <v>36</v>
      </c>
      <c r="C55" s="56"/>
      <c r="D55" s="56"/>
      <c r="E55" s="56"/>
      <c r="F55" s="57"/>
      <c r="G55" s="58">
        <f>SUM(G54)</f>
        <v>200000</v>
      </c>
    </row>
    <row r="56" spans="1:7" ht="12" customHeight="1" x14ac:dyDescent="0.3">
      <c r="A56" s="2"/>
      <c r="B56" s="75"/>
      <c r="C56" s="75"/>
      <c r="D56" s="75"/>
      <c r="E56" s="75"/>
      <c r="F56" s="76"/>
      <c r="G56" s="76"/>
    </row>
    <row r="57" spans="1:7" ht="12" customHeight="1" x14ac:dyDescent="0.3">
      <c r="A57" s="72"/>
      <c r="B57" s="77" t="s">
        <v>37</v>
      </c>
      <c r="C57" s="78"/>
      <c r="D57" s="78"/>
      <c r="E57" s="78"/>
      <c r="F57" s="78"/>
      <c r="G57" s="79">
        <f>G31+G43+G50+G55</f>
        <v>8486870</v>
      </c>
    </row>
    <row r="58" spans="1:7" ht="12" customHeight="1" x14ac:dyDescent="0.3">
      <c r="A58" s="72"/>
      <c r="B58" s="80" t="s">
        <v>38</v>
      </c>
      <c r="C58" s="60"/>
      <c r="D58" s="60"/>
      <c r="E58" s="60"/>
      <c r="F58" s="60"/>
      <c r="G58" s="81">
        <f>G57*0.05</f>
        <v>424343.5</v>
      </c>
    </row>
    <row r="59" spans="1:7" ht="12" customHeight="1" x14ac:dyDescent="0.3">
      <c r="A59" s="72"/>
      <c r="B59" s="82" t="s">
        <v>39</v>
      </c>
      <c r="C59" s="59"/>
      <c r="D59" s="59"/>
      <c r="E59" s="59"/>
      <c r="F59" s="59"/>
      <c r="G59" s="83">
        <f>G58+G57</f>
        <v>8911213.5</v>
      </c>
    </row>
    <row r="60" spans="1:7" ht="12" customHeight="1" x14ac:dyDescent="0.3">
      <c r="A60" s="72"/>
      <c r="B60" s="80" t="s">
        <v>40</v>
      </c>
      <c r="C60" s="60"/>
      <c r="D60" s="60"/>
      <c r="E60" s="60"/>
      <c r="F60" s="60"/>
      <c r="G60" s="81">
        <f>G12</f>
        <v>20090000</v>
      </c>
    </row>
    <row r="61" spans="1:7" ht="12" customHeight="1" x14ac:dyDescent="0.3">
      <c r="A61" s="72"/>
      <c r="B61" s="84" t="s">
        <v>41</v>
      </c>
      <c r="C61" s="85"/>
      <c r="D61" s="85"/>
      <c r="E61" s="85"/>
      <c r="F61" s="85"/>
      <c r="G61" s="86">
        <f>G60-G59</f>
        <v>11178786.5</v>
      </c>
    </row>
    <row r="62" spans="1:7" ht="12" customHeight="1" x14ac:dyDescent="0.3">
      <c r="A62" s="72"/>
      <c r="B62" s="73" t="s">
        <v>42</v>
      </c>
      <c r="C62" s="74"/>
      <c r="D62" s="74"/>
      <c r="E62" s="74"/>
      <c r="F62" s="74"/>
      <c r="G62" s="69"/>
    </row>
    <row r="63" spans="1:7" ht="12.75" customHeight="1" thickBot="1" x14ac:dyDescent="0.35">
      <c r="A63" s="72"/>
      <c r="B63" s="87"/>
      <c r="C63" s="74"/>
      <c r="D63" s="74"/>
      <c r="E63" s="74"/>
      <c r="F63" s="74"/>
      <c r="G63" s="69"/>
    </row>
    <row r="64" spans="1:7" ht="12" customHeight="1" x14ac:dyDescent="0.3">
      <c r="A64" s="72"/>
      <c r="B64" s="99" t="s">
        <v>43</v>
      </c>
      <c r="C64" s="100"/>
      <c r="D64" s="100"/>
      <c r="E64" s="100"/>
      <c r="F64" s="101"/>
      <c r="G64" s="69"/>
    </row>
    <row r="65" spans="1:7" ht="12" customHeight="1" x14ac:dyDescent="0.3">
      <c r="A65" s="72"/>
      <c r="B65" s="102" t="s">
        <v>44</v>
      </c>
      <c r="C65" s="71"/>
      <c r="D65" s="71"/>
      <c r="E65" s="71"/>
      <c r="F65" s="103"/>
      <c r="G65" s="69"/>
    </row>
    <row r="66" spans="1:7" ht="12" customHeight="1" x14ac:dyDescent="0.3">
      <c r="A66" s="72"/>
      <c r="B66" s="102" t="s">
        <v>45</v>
      </c>
      <c r="C66" s="71"/>
      <c r="D66" s="71"/>
      <c r="E66" s="71"/>
      <c r="F66" s="103"/>
      <c r="G66" s="69"/>
    </row>
    <row r="67" spans="1:7" ht="12" customHeight="1" x14ac:dyDescent="0.3">
      <c r="A67" s="72"/>
      <c r="B67" s="102" t="s">
        <v>46</v>
      </c>
      <c r="C67" s="71"/>
      <c r="D67" s="71"/>
      <c r="E67" s="71"/>
      <c r="F67" s="103"/>
      <c r="G67" s="69"/>
    </row>
    <row r="68" spans="1:7" ht="12" customHeight="1" x14ac:dyDescent="0.3">
      <c r="A68" s="72"/>
      <c r="B68" s="102" t="s">
        <v>47</v>
      </c>
      <c r="C68" s="71"/>
      <c r="D68" s="71"/>
      <c r="E68" s="71"/>
      <c r="F68" s="103"/>
      <c r="G68" s="69"/>
    </row>
    <row r="69" spans="1:7" ht="12" customHeight="1" x14ac:dyDescent="0.3">
      <c r="A69" s="72"/>
      <c r="B69" s="102" t="s">
        <v>48</v>
      </c>
      <c r="C69" s="71"/>
      <c r="D69" s="71"/>
      <c r="E69" s="71"/>
      <c r="F69" s="103"/>
      <c r="G69" s="69"/>
    </row>
    <row r="70" spans="1:7" ht="12.75" customHeight="1" thickBot="1" x14ac:dyDescent="0.35">
      <c r="A70" s="72"/>
      <c r="B70" s="104" t="s">
        <v>49</v>
      </c>
      <c r="C70" s="105"/>
      <c r="D70" s="105"/>
      <c r="E70" s="105"/>
      <c r="F70" s="106"/>
      <c r="G70" s="69"/>
    </row>
    <row r="71" spans="1:7" ht="12.75" customHeight="1" x14ac:dyDescent="0.3">
      <c r="A71" s="72"/>
      <c r="B71" s="97"/>
      <c r="C71" s="71"/>
      <c r="D71" s="71"/>
      <c r="E71" s="71"/>
      <c r="F71" s="71"/>
      <c r="G71" s="69"/>
    </row>
    <row r="72" spans="1:7" ht="15" customHeight="1" thickBot="1" x14ac:dyDescent="0.35">
      <c r="A72" s="72"/>
      <c r="B72" s="139" t="s">
        <v>50</v>
      </c>
      <c r="C72" s="140"/>
      <c r="D72" s="96"/>
      <c r="E72" s="62"/>
      <c r="F72" s="62"/>
      <c r="G72" s="69"/>
    </row>
    <row r="73" spans="1:7" ht="12" customHeight="1" x14ac:dyDescent="0.3">
      <c r="A73" s="72"/>
      <c r="B73" s="89" t="s">
        <v>35</v>
      </c>
      <c r="C73" s="63" t="s">
        <v>103</v>
      </c>
      <c r="D73" s="90" t="s">
        <v>51</v>
      </c>
      <c r="E73" s="62"/>
      <c r="F73" s="62"/>
      <c r="G73" s="69"/>
    </row>
    <row r="74" spans="1:7" ht="12" customHeight="1" x14ac:dyDescent="0.3">
      <c r="A74" s="72"/>
      <c r="B74" s="91" t="s">
        <v>52</v>
      </c>
      <c r="C74" s="64">
        <v>4773770</v>
      </c>
      <c r="D74" s="92">
        <f>(C74/C80)</f>
        <v>0.60669694027763255</v>
      </c>
      <c r="E74" s="62"/>
      <c r="F74" s="62"/>
      <c r="G74" s="69"/>
    </row>
    <row r="75" spans="1:7" ht="12" customHeight="1" x14ac:dyDescent="0.3">
      <c r="A75" s="72"/>
      <c r="B75" s="91" t="s">
        <v>53</v>
      </c>
      <c r="C75" s="65">
        <v>0</v>
      </c>
      <c r="D75" s="92">
        <v>0</v>
      </c>
      <c r="E75" s="62"/>
      <c r="F75" s="62"/>
      <c r="G75" s="69"/>
    </row>
    <row r="76" spans="1:7" ht="12" customHeight="1" x14ac:dyDescent="0.3">
      <c r="A76" s="72"/>
      <c r="B76" s="91" t="s">
        <v>54</v>
      </c>
      <c r="C76" s="64">
        <v>495000</v>
      </c>
      <c r="D76" s="92">
        <f>(C76/C80)</f>
        <v>6.2909395600841286E-2</v>
      </c>
      <c r="E76" s="62"/>
      <c r="F76" s="62"/>
      <c r="G76" s="69"/>
    </row>
    <row r="77" spans="1:7" ht="12" customHeight="1" x14ac:dyDescent="0.3">
      <c r="A77" s="72"/>
      <c r="B77" s="91" t="s">
        <v>27</v>
      </c>
      <c r="C77" s="64">
        <v>2025000</v>
      </c>
      <c r="D77" s="92">
        <f>(C77/C80)</f>
        <v>0.25735661836707796</v>
      </c>
      <c r="E77" s="62"/>
      <c r="F77" s="62"/>
      <c r="G77" s="69"/>
    </row>
    <row r="78" spans="1:7" ht="12" customHeight="1" x14ac:dyDescent="0.3">
      <c r="A78" s="72"/>
      <c r="B78" s="91" t="s">
        <v>55</v>
      </c>
      <c r="C78" s="66">
        <v>200000</v>
      </c>
      <c r="D78" s="92">
        <f>(C78/C80)</f>
        <v>2.5417937616501528E-2</v>
      </c>
      <c r="E78" s="68"/>
      <c r="F78" s="68"/>
      <c r="G78" s="69"/>
    </row>
    <row r="79" spans="1:7" ht="12" customHeight="1" x14ac:dyDescent="0.3">
      <c r="A79" s="72"/>
      <c r="B79" s="91" t="s">
        <v>56</v>
      </c>
      <c r="C79" s="66">
        <v>374689</v>
      </c>
      <c r="D79" s="92">
        <f>(C79/C80)</f>
        <v>4.7619108137946703E-2</v>
      </c>
      <c r="E79" s="68"/>
      <c r="F79" s="68"/>
      <c r="G79" s="69"/>
    </row>
    <row r="80" spans="1:7" ht="12.75" customHeight="1" thickBot="1" x14ac:dyDescent="0.35">
      <c r="A80" s="72"/>
      <c r="B80" s="93" t="s">
        <v>57</v>
      </c>
      <c r="C80" s="94">
        <f>SUM(C74:C79)</f>
        <v>7868459</v>
      </c>
      <c r="D80" s="95">
        <f>SUM(D74:D79)</f>
        <v>1</v>
      </c>
      <c r="E80" s="68"/>
      <c r="F80" s="68"/>
      <c r="G80" s="69"/>
    </row>
    <row r="81" spans="1:7" ht="12" customHeight="1" x14ac:dyDescent="0.3">
      <c r="A81" s="72"/>
      <c r="B81" s="87"/>
      <c r="C81" s="74"/>
      <c r="D81" s="74"/>
      <c r="E81" s="74"/>
      <c r="F81" s="74"/>
      <c r="G81" s="69"/>
    </row>
    <row r="82" spans="1:7" ht="12.75" customHeight="1" x14ac:dyDescent="0.3">
      <c r="A82" s="72"/>
      <c r="B82" s="88"/>
      <c r="C82" s="74"/>
      <c r="D82" s="74"/>
      <c r="E82" s="74"/>
      <c r="F82" s="74"/>
      <c r="G82" s="69"/>
    </row>
    <row r="83" spans="1:7" ht="12" customHeight="1" thickBot="1" x14ac:dyDescent="0.35">
      <c r="A83" s="61"/>
      <c r="B83" s="108"/>
      <c r="C83" s="109" t="s">
        <v>104</v>
      </c>
      <c r="D83" s="110"/>
      <c r="E83" s="111"/>
      <c r="F83" s="67"/>
      <c r="G83" s="69"/>
    </row>
    <row r="84" spans="1:7" ht="12" customHeight="1" x14ac:dyDescent="0.3">
      <c r="A84" s="72"/>
      <c r="B84" s="112" t="s">
        <v>106</v>
      </c>
      <c r="C84" s="113">
        <v>22000</v>
      </c>
      <c r="D84" s="113">
        <v>25000</v>
      </c>
      <c r="E84" s="114">
        <v>30000</v>
      </c>
      <c r="F84" s="107"/>
      <c r="G84" s="70"/>
    </row>
    <row r="85" spans="1:7" ht="12.75" customHeight="1" thickBot="1" x14ac:dyDescent="0.35">
      <c r="A85" s="72"/>
      <c r="B85" s="93" t="s">
        <v>107</v>
      </c>
      <c r="C85" s="94">
        <f>(G59/C84)</f>
        <v>405.05515909090911</v>
      </c>
      <c r="D85" s="94">
        <f>(G59/D84)</f>
        <v>356.44853999999998</v>
      </c>
      <c r="E85" s="115">
        <f>(G59/E84)</f>
        <v>297.04045000000002</v>
      </c>
      <c r="F85" s="107"/>
      <c r="G85" s="70"/>
    </row>
    <row r="86" spans="1:7" ht="15.6" customHeight="1" x14ac:dyDescent="0.3">
      <c r="A86" s="72"/>
      <c r="B86" s="98" t="s">
        <v>58</v>
      </c>
      <c r="C86" s="71"/>
      <c r="D86" s="71"/>
      <c r="E86" s="71"/>
      <c r="F86" s="71"/>
      <c r="G86" s="71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6"/>
  <sheetViews>
    <sheetView tabSelected="1" topLeftCell="B3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17" t="s">
        <v>60</v>
      </c>
      <c r="D9" s="7"/>
      <c r="E9" s="143" t="s">
        <v>105</v>
      </c>
      <c r="F9" s="144"/>
      <c r="G9" s="122">
        <v>28700</v>
      </c>
    </row>
    <row r="10" spans="1:7" ht="38.25" customHeight="1" x14ac:dyDescent="0.3">
      <c r="A10" s="5"/>
      <c r="B10" s="8" t="s">
        <v>1</v>
      </c>
      <c r="C10" s="118" t="s">
        <v>101</v>
      </c>
      <c r="D10" s="9"/>
      <c r="E10" s="141" t="s">
        <v>2</v>
      </c>
      <c r="F10" s="142"/>
      <c r="G10" s="123" t="s">
        <v>84</v>
      </c>
    </row>
    <row r="11" spans="1:7" ht="18" customHeight="1" x14ac:dyDescent="0.3">
      <c r="A11" s="5"/>
      <c r="B11" s="8" t="s">
        <v>3</v>
      </c>
      <c r="C11" s="119" t="s">
        <v>61</v>
      </c>
      <c r="D11" s="9"/>
      <c r="E11" s="141" t="s">
        <v>102</v>
      </c>
      <c r="F11" s="142"/>
      <c r="G11" s="124">
        <v>700</v>
      </c>
    </row>
    <row r="12" spans="1:7" ht="11.25" customHeight="1" x14ac:dyDescent="0.3">
      <c r="A12" s="5"/>
      <c r="B12" s="8" t="s">
        <v>4</v>
      </c>
      <c r="C12" s="119" t="s">
        <v>62</v>
      </c>
      <c r="D12" s="9"/>
      <c r="E12" s="136" t="s">
        <v>5</v>
      </c>
      <c r="F12" s="137"/>
      <c r="G12" s="124">
        <f>+G11*G9</f>
        <v>20090000</v>
      </c>
    </row>
    <row r="13" spans="1:7" ht="11.25" customHeight="1" x14ac:dyDescent="0.3">
      <c r="A13" s="5"/>
      <c r="B13" s="8" t="s">
        <v>6</v>
      </c>
      <c r="C13" s="120" t="s">
        <v>63</v>
      </c>
      <c r="D13" s="9"/>
      <c r="E13" s="141" t="s">
        <v>7</v>
      </c>
      <c r="F13" s="142"/>
      <c r="G13" s="125" t="s">
        <v>65</v>
      </c>
    </row>
    <row r="14" spans="1:7" ht="22.5" customHeight="1" x14ac:dyDescent="0.3">
      <c r="A14" s="5"/>
      <c r="B14" s="8" t="s">
        <v>8</v>
      </c>
      <c r="C14" s="120" t="s">
        <v>64</v>
      </c>
      <c r="D14" s="9"/>
      <c r="E14" s="141" t="s">
        <v>9</v>
      </c>
      <c r="F14" s="142"/>
      <c r="G14" s="126" t="s">
        <v>66</v>
      </c>
    </row>
    <row r="15" spans="1:7" ht="25.5" customHeight="1" x14ac:dyDescent="0.3">
      <c r="A15" s="5"/>
      <c r="B15" s="8" t="s">
        <v>10</v>
      </c>
      <c r="C15" s="121">
        <v>44727</v>
      </c>
      <c r="D15" s="9"/>
      <c r="E15" s="145" t="s">
        <v>11</v>
      </c>
      <c r="F15" s="146"/>
      <c r="G15" s="126" t="s">
        <v>108</v>
      </c>
    </row>
    <row r="16" spans="1:7" ht="12" customHeight="1" x14ac:dyDescent="0.3">
      <c r="A16" s="2"/>
      <c r="B16" s="12"/>
      <c r="C16" s="13"/>
      <c r="D16" s="14"/>
      <c r="E16" s="15"/>
      <c r="F16" s="15"/>
      <c r="G16" s="16"/>
    </row>
    <row r="17" spans="1:7" ht="12" customHeight="1" x14ac:dyDescent="0.3">
      <c r="A17" s="17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3">
      <c r="A18" s="2"/>
      <c r="B18" s="18"/>
      <c r="C18" s="19"/>
      <c r="D18" s="19"/>
      <c r="E18" s="19"/>
      <c r="F18" s="20"/>
      <c r="G18" s="20"/>
    </row>
    <row r="19" spans="1:7" ht="12" customHeight="1" x14ac:dyDescent="0.3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 x14ac:dyDescent="0.3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3">
      <c r="A21" s="17"/>
      <c r="B21" s="127" t="s">
        <v>67</v>
      </c>
      <c r="C21" s="128" t="s">
        <v>20</v>
      </c>
      <c r="D21" s="128">
        <v>7</v>
      </c>
      <c r="E21" s="129" t="s">
        <v>68</v>
      </c>
      <c r="F21" s="130">
        <v>0</v>
      </c>
      <c r="G21" s="130">
        <f t="shared" ref="G21:G28" si="0">F21*D21</f>
        <v>0</v>
      </c>
    </row>
    <row r="22" spans="1:7" ht="12.75" customHeight="1" x14ac:dyDescent="0.3">
      <c r="A22" s="17"/>
      <c r="B22" s="127" t="s">
        <v>69</v>
      </c>
      <c r="C22" s="128" t="s">
        <v>70</v>
      </c>
      <c r="D22" s="128">
        <v>1111</v>
      </c>
      <c r="E22" s="129" t="s">
        <v>71</v>
      </c>
      <c r="F22" s="130">
        <v>350</v>
      </c>
      <c r="G22" s="130">
        <f t="shared" si="0"/>
        <v>388850</v>
      </c>
    </row>
    <row r="23" spans="1:7" ht="12.75" customHeight="1" x14ac:dyDescent="0.3">
      <c r="A23" s="17"/>
      <c r="B23" s="127" t="s">
        <v>72</v>
      </c>
      <c r="C23" s="128" t="s">
        <v>70</v>
      </c>
      <c r="D23" s="128">
        <v>1111</v>
      </c>
      <c r="E23" s="129" t="s">
        <v>73</v>
      </c>
      <c r="F23" s="130">
        <v>180</v>
      </c>
      <c r="G23" s="130">
        <f t="shared" si="0"/>
        <v>199980</v>
      </c>
    </row>
    <row r="24" spans="1:7" ht="12.75" customHeight="1" x14ac:dyDescent="0.3">
      <c r="A24" s="17"/>
      <c r="B24" s="127" t="s">
        <v>74</v>
      </c>
      <c r="C24" s="128" t="s">
        <v>20</v>
      </c>
      <c r="D24" s="128">
        <v>2</v>
      </c>
      <c r="E24" s="129" t="s">
        <v>73</v>
      </c>
      <c r="F24" s="130">
        <v>25000</v>
      </c>
      <c r="G24" s="130">
        <f t="shared" si="0"/>
        <v>50000</v>
      </c>
    </row>
    <row r="25" spans="1:7" ht="12.75" customHeight="1" x14ac:dyDescent="0.3">
      <c r="A25" s="17"/>
      <c r="B25" s="127" t="s">
        <v>75</v>
      </c>
      <c r="C25" s="128" t="s">
        <v>70</v>
      </c>
      <c r="D25" s="128">
        <v>1111</v>
      </c>
      <c r="E25" s="129" t="s">
        <v>68</v>
      </c>
      <c r="F25" s="130">
        <v>150</v>
      </c>
      <c r="G25" s="130">
        <f t="shared" si="0"/>
        <v>166650</v>
      </c>
    </row>
    <row r="26" spans="1:7" ht="12.75" customHeight="1" x14ac:dyDescent="0.3">
      <c r="A26" s="17"/>
      <c r="B26" s="127" t="s">
        <v>76</v>
      </c>
      <c r="C26" s="128" t="s">
        <v>20</v>
      </c>
      <c r="D26" s="128">
        <v>10</v>
      </c>
      <c r="E26" s="129" t="s">
        <v>77</v>
      </c>
      <c r="F26" s="130">
        <v>25000</v>
      </c>
      <c r="G26" s="130">
        <f t="shared" si="0"/>
        <v>250000</v>
      </c>
    </row>
    <row r="27" spans="1:7" ht="12.75" customHeight="1" x14ac:dyDescent="0.3">
      <c r="A27" s="17"/>
      <c r="B27" s="127" t="s">
        <v>78</v>
      </c>
      <c r="C27" s="128" t="s">
        <v>70</v>
      </c>
      <c r="D27" s="128">
        <v>1111</v>
      </c>
      <c r="E27" s="129" t="s">
        <v>79</v>
      </c>
      <c r="F27" s="130">
        <v>1200</v>
      </c>
      <c r="G27" s="130">
        <f t="shared" si="0"/>
        <v>1333200</v>
      </c>
    </row>
    <row r="28" spans="1:7" ht="12.75" customHeight="1" x14ac:dyDescent="0.3">
      <c r="A28" s="17"/>
      <c r="B28" s="127" t="s">
        <v>80</v>
      </c>
      <c r="C28" s="128" t="s">
        <v>81</v>
      </c>
      <c r="D28" s="128">
        <v>12</v>
      </c>
      <c r="E28" s="129" t="s">
        <v>82</v>
      </c>
      <c r="F28" s="130">
        <v>120000</v>
      </c>
      <c r="G28" s="130">
        <f t="shared" si="0"/>
        <v>1440000</v>
      </c>
    </row>
    <row r="29" spans="1:7" ht="25.5" customHeight="1" x14ac:dyDescent="0.3">
      <c r="A29" s="17"/>
      <c r="B29" s="127" t="s">
        <v>83</v>
      </c>
      <c r="C29" s="128" t="s">
        <v>20</v>
      </c>
      <c r="D29" s="128">
        <v>50</v>
      </c>
      <c r="E29" s="129" t="s">
        <v>84</v>
      </c>
      <c r="F29" s="130">
        <v>35000</v>
      </c>
      <c r="G29" s="130">
        <f>F29*D29</f>
        <v>1750000</v>
      </c>
    </row>
    <row r="30" spans="1:7" ht="12.75" customHeight="1" x14ac:dyDescent="0.3">
      <c r="A30" s="17"/>
      <c r="B30" s="127" t="s">
        <v>85</v>
      </c>
      <c r="C30" s="128" t="s">
        <v>86</v>
      </c>
      <c r="D30" s="128">
        <v>15</v>
      </c>
      <c r="E30" s="129" t="s">
        <v>82</v>
      </c>
      <c r="F30" s="130">
        <v>25000</v>
      </c>
      <c r="G30" s="130">
        <f>F30*D30</f>
        <v>375000</v>
      </c>
    </row>
    <row r="31" spans="1:7" ht="12.75" customHeight="1" x14ac:dyDescent="0.3">
      <c r="A31" s="17"/>
      <c r="B31" s="25" t="s">
        <v>21</v>
      </c>
      <c r="C31" s="26"/>
      <c r="D31" s="26"/>
      <c r="E31" s="26"/>
      <c r="F31" s="27"/>
      <c r="G31" s="28">
        <f>SUM(G21:G30)</f>
        <v>5953680</v>
      </c>
    </row>
    <row r="32" spans="1:7" ht="12" customHeight="1" x14ac:dyDescent="0.3">
      <c r="A32" s="2"/>
      <c r="B32" s="18"/>
      <c r="C32" s="20"/>
      <c r="D32" s="20"/>
      <c r="E32" s="20"/>
      <c r="F32" s="29"/>
      <c r="G32" s="29"/>
    </row>
    <row r="33" spans="1:11" ht="12" customHeight="1" x14ac:dyDescent="0.3">
      <c r="A33" s="5"/>
      <c r="B33" s="30" t="s">
        <v>22</v>
      </c>
      <c r="C33" s="31"/>
      <c r="D33" s="32"/>
      <c r="E33" s="32"/>
      <c r="F33" s="33"/>
      <c r="G33" s="33"/>
    </row>
    <row r="34" spans="1:11" ht="24" customHeight="1" x14ac:dyDescent="0.3">
      <c r="A34" s="5"/>
      <c r="B34" s="34" t="s">
        <v>14</v>
      </c>
      <c r="C34" s="35" t="s">
        <v>15</v>
      </c>
      <c r="D34" s="35" t="s">
        <v>16</v>
      </c>
      <c r="E34" s="34" t="s">
        <v>17</v>
      </c>
      <c r="F34" s="35" t="s">
        <v>18</v>
      </c>
      <c r="G34" s="34" t="s">
        <v>19</v>
      </c>
    </row>
    <row r="35" spans="1:11" ht="12" customHeight="1" x14ac:dyDescent="0.3">
      <c r="A35" s="5"/>
      <c r="B35" s="36"/>
      <c r="C35" s="37" t="s">
        <v>59</v>
      </c>
      <c r="D35" s="37"/>
      <c r="E35" s="37"/>
      <c r="F35" s="36"/>
      <c r="G35" s="36">
        <v>0</v>
      </c>
    </row>
    <row r="36" spans="1:11" ht="12" customHeight="1" x14ac:dyDescent="0.3">
      <c r="A36" s="5"/>
      <c r="B36" s="38" t="s">
        <v>23</v>
      </c>
      <c r="C36" s="39"/>
      <c r="D36" s="39"/>
      <c r="E36" s="39"/>
      <c r="F36" s="40"/>
      <c r="G36" s="40"/>
    </row>
    <row r="37" spans="1:11" ht="12" customHeight="1" x14ac:dyDescent="0.3">
      <c r="A37" s="2"/>
      <c r="B37" s="41"/>
      <c r="C37" s="42"/>
      <c r="D37" s="42"/>
      <c r="E37" s="42"/>
      <c r="F37" s="43"/>
      <c r="G37" s="43"/>
    </row>
    <row r="38" spans="1:11" ht="12" customHeight="1" x14ac:dyDescent="0.3">
      <c r="A38" s="5"/>
      <c r="B38" s="30" t="s">
        <v>24</v>
      </c>
      <c r="C38" s="31"/>
      <c r="D38" s="32"/>
      <c r="E38" s="32"/>
      <c r="F38" s="33"/>
      <c r="G38" s="33"/>
    </row>
    <row r="39" spans="1:11" ht="24" customHeight="1" x14ac:dyDescent="0.3">
      <c r="A39" s="5"/>
      <c r="B39" s="44" t="s">
        <v>14</v>
      </c>
      <c r="C39" s="44" t="s">
        <v>15</v>
      </c>
      <c r="D39" s="44" t="s">
        <v>16</v>
      </c>
      <c r="E39" s="44" t="s">
        <v>17</v>
      </c>
      <c r="F39" s="45" t="s">
        <v>18</v>
      </c>
      <c r="G39" s="44" t="s">
        <v>19</v>
      </c>
    </row>
    <row r="40" spans="1:11" ht="12.75" customHeight="1" x14ac:dyDescent="0.3">
      <c r="A40" s="17"/>
      <c r="B40" s="127" t="s">
        <v>87</v>
      </c>
      <c r="C40" s="128" t="s">
        <v>109</v>
      </c>
      <c r="D40" s="128">
        <v>0.34</v>
      </c>
      <c r="E40" s="129" t="s">
        <v>88</v>
      </c>
      <c r="F40" s="130">
        <v>150000</v>
      </c>
      <c r="G40" s="130">
        <f>F40*D40</f>
        <v>51000.000000000007</v>
      </c>
    </row>
    <row r="41" spans="1:11" ht="12.75" customHeight="1" x14ac:dyDescent="0.3">
      <c r="A41" s="17"/>
      <c r="B41" s="127" t="s">
        <v>89</v>
      </c>
      <c r="C41" s="128" t="s">
        <v>109</v>
      </c>
      <c r="D41" s="128">
        <v>0.27</v>
      </c>
      <c r="E41" s="129" t="s">
        <v>90</v>
      </c>
      <c r="F41" s="130">
        <v>150000</v>
      </c>
      <c r="G41" s="130">
        <f>F41*D41</f>
        <v>40500</v>
      </c>
    </row>
    <row r="42" spans="1:11" ht="12.75" customHeight="1" x14ac:dyDescent="0.3">
      <c r="A42" s="17"/>
      <c r="B42" s="127" t="s">
        <v>91</v>
      </c>
      <c r="C42" s="128" t="s">
        <v>109</v>
      </c>
      <c r="D42" s="131">
        <v>3</v>
      </c>
      <c r="E42" s="129" t="s">
        <v>92</v>
      </c>
      <c r="F42" s="130">
        <v>150000</v>
      </c>
      <c r="G42" s="130">
        <f>F42*D42</f>
        <v>450000</v>
      </c>
    </row>
    <row r="43" spans="1:11" ht="12.75" customHeight="1" x14ac:dyDescent="0.3">
      <c r="A43" s="5"/>
      <c r="B43" s="46" t="s">
        <v>25</v>
      </c>
      <c r="C43" s="47"/>
      <c r="D43" s="47"/>
      <c r="E43" s="47"/>
      <c r="F43" s="48"/>
      <c r="G43" s="49">
        <f>SUM(G40:G42)</f>
        <v>541500</v>
      </c>
    </row>
    <row r="44" spans="1:11" ht="12" customHeight="1" x14ac:dyDescent="0.3">
      <c r="A44" s="2"/>
      <c r="B44" s="41"/>
      <c r="C44" s="42"/>
      <c r="D44" s="42"/>
      <c r="E44" s="42"/>
      <c r="F44" s="43"/>
      <c r="G44" s="43"/>
    </row>
    <row r="45" spans="1:11" ht="12" customHeight="1" x14ac:dyDescent="0.3">
      <c r="A45" s="5"/>
      <c r="B45" s="30" t="s">
        <v>26</v>
      </c>
      <c r="C45" s="31"/>
      <c r="D45" s="32"/>
      <c r="E45" s="32"/>
      <c r="F45" s="33"/>
      <c r="G45" s="33"/>
    </row>
    <row r="46" spans="1:11" ht="24" customHeight="1" x14ac:dyDescent="0.3">
      <c r="A46" s="5"/>
      <c r="B46" s="45" t="s">
        <v>27</v>
      </c>
      <c r="C46" s="45" t="s">
        <v>28</v>
      </c>
      <c r="D46" s="45" t="s">
        <v>29</v>
      </c>
      <c r="E46" s="45" t="s">
        <v>17</v>
      </c>
      <c r="F46" s="45" t="s">
        <v>18</v>
      </c>
      <c r="G46" s="45" t="s">
        <v>19</v>
      </c>
      <c r="K46" s="116"/>
    </row>
    <row r="47" spans="1:11" ht="12.75" customHeight="1" x14ac:dyDescent="0.3">
      <c r="A47" s="17"/>
      <c r="B47" s="132" t="s">
        <v>30</v>
      </c>
      <c r="C47" s="128" t="s">
        <v>31</v>
      </c>
      <c r="D47" s="133">
        <v>1</v>
      </c>
      <c r="E47" s="128" t="s">
        <v>93</v>
      </c>
      <c r="F47" s="124">
        <f>Thompson!F47*'Al 22.06.22'!$I$47</f>
        <v>679250</v>
      </c>
      <c r="G47" s="124">
        <f>F47*D47</f>
        <v>679250</v>
      </c>
      <c r="I47" s="138">
        <v>1.0449999999999999</v>
      </c>
      <c r="K47" s="116"/>
    </row>
    <row r="48" spans="1:11" ht="12.75" customHeight="1" x14ac:dyDescent="0.3">
      <c r="A48" s="17"/>
      <c r="B48" s="132" t="s">
        <v>94</v>
      </c>
      <c r="C48" s="134" t="s">
        <v>32</v>
      </c>
      <c r="D48" s="134">
        <v>1</v>
      </c>
      <c r="E48" s="134" t="s">
        <v>92</v>
      </c>
      <c r="F48" s="124">
        <f>Thompson!F48*'Al 22.06.22'!$I$47</f>
        <v>2299000</v>
      </c>
      <c r="G48" s="124">
        <f t="shared" ref="G48:G49" si="1">F48*D48</f>
        <v>2299000</v>
      </c>
    </row>
    <row r="49" spans="1:7" ht="12.75" customHeight="1" x14ac:dyDescent="0.3">
      <c r="A49" s="17"/>
      <c r="B49" s="132" t="s">
        <v>95</v>
      </c>
      <c r="C49" s="134" t="s">
        <v>96</v>
      </c>
      <c r="D49" s="134">
        <v>25</v>
      </c>
      <c r="E49" s="134" t="s">
        <v>97</v>
      </c>
      <c r="F49" s="124">
        <f>Thompson!F49*'Al 22.06.22'!$I$47</f>
        <v>0</v>
      </c>
      <c r="G49" s="124">
        <f t="shared" si="1"/>
        <v>0</v>
      </c>
    </row>
    <row r="50" spans="1:7" ht="13.5" customHeight="1" x14ac:dyDescent="0.3">
      <c r="A50" s="5"/>
      <c r="B50" s="50" t="s">
        <v>33</v>
      </c>
      <c r="C50" s="51"/>
      <c r="D50" s="51"/>
      <c r="E50" s="51"/>
      <c r="F50" s="52"/>
      <c r="G50" s="53">
        <f>SUM(G47:G49)</f>
        <v>2978250</v>
      </c>
    </row>
    <row r="51" spans="1:7" ht="12" customHeight="1" x14ac:dyDescent="0.3">
      <c r="A51" s="2"/>
      <c r="B51" s="41"/>
      <c r="C51" s="42"/>
      <c r="D51" s="42"/>
      <c r="E51" s="54"/>
      <c r="F51" s="43"/>
      <c r="G51" s="43"/>
    </row>
    <row r="52" spans="1:7" ht="12" customHeight="1" x14ac:dyDescent="0.3">
      <c r="A52" s="5"/>
      <c r="B52" s="30" t="s">
        <v>34</v>
      </c>
      <c r="C52" s="31"/>
      <c r="D52" s="32"/>
      <c r="E52" s="32"/>
      <c r="F52" s="33"/>
      <c r="G52" s="33"/>
    </row>
    <row r="53" spans="1:7" ht="24" customHeight="1" x14ac:dyDescent="0.3">
      <c r="A53" s="5"/>
      <c r="B53" s="44" t="s">
        <v>35</v>
      </c>
      <c r="C53" s="45" t="s">
        <v>28</v>
      </c>
      <c r="D53" s="45" t="s">
        <v>29</v>
      </c>
      <c r="E53" s="44" t="s">
        <v>17</v>
      </c>
      <c r="F53" s="45" t="s">
        <v>18</v>
      </c>
      <c r="G53" s="44" t="s">
        <v>19</v>
      </c>
    </row>
    <row r="54" spans="1:7" ht="12.75" customHeight="1" x14ac:dyDescent="0.3">
      <c r="A54" s="17"/>
      <c r="B54" s="127" t="s">
        <v>98</v>
      </c>
      <c r="C54" s="128" t="s">
        <v>99</v>
      </c>
      <c r="D54" s="133">
        <v>1</v>
      </c>
      <c r="E54" s="128" t="s">
        <v>100</v>
      </c>
      <c r="F54" s="130">
        <v>250000</v>
      </c>
      <c r="G54" s="130">
        <f>D54*F54</f>
        <v>250000</v>
      </c>
    </row>
    <row r="55" spans="1:7" ht="13.5" customHeight="1" x14ac:dyDescent="0.3">
      <c r="A55" s="5"/>
      <c r="B55" s="55" t="s">
        <v>36</v>
      </c>
      <c r="C55" s="56"/>
      <c r="D55" s="56"/>
      <c r="E55" s="56"/>
      <c r="F55" s="57"/>
      <c r="G55" s="58">
        <f>SUM(G54)</f>
        <v>250000</v>
      </c>
    </row>
    <row r="56" spans="1:7" ht="12" customHeight="1" x14ac:dyDescent="0.3">
      <c r="A56" s="2"/>
      <c r="B56" s="75"/>
      <c r="C56" s="75"/>
      <c r="D56" s="75"/>
      <c r="E56" s="75"/>
      <c r="F56" s="76"/>
      <c r="G56" s="76"/>
    </row>
    <row r="57" spans="1:7" ht="12" customHeight="1" x14ac:dyDescent="0.3">
      <c r="A57" s="72"/>
      <c r="B57" s="77" t="s">
        <v>37</v>
      </c>
      <c r="C57" s="78"/>
      <c r="D57" s="78"/>
      <c r="E57" s="78"/>
      <c r="F57" s="78"/>
      <c r="G57" s="79">
        <f>G31+G43+G50+G55</f>
        <v>9723430</v>
      </c>
    </row>
    <row r="58" spans="1:7" ht="12" customHeight="1" x14ac:dyDescent="0.3">
      <c r="A58" s="72"/>
      <c r="B58" s="80" t="s">
        <v>38</v>
      </c>
      <c r="C58" s="60"/>
      <c r="D58" s="60"/>
      <c r="E58" s="60"/>
      <c r="F58" s="60"/>
      <c r="G58" s="81">
        <f>G57*0.05</f>
        <v>486171.5</v>
      </c>
    </row>
    <row r="59" spans="1:7" ht="12" customHeight="1" x14ac:dyDescent="0.3">
      <c r="A59" s="72"/>
      <c r="B59" s="82" t="s">
        <v>39</v>
      </c>
      <c r="C59" s="59"/>
      <c r="D59" s="59"/>
      <c r="E59" s="59"/>
      <c r="F59" s="59"/>
      <c r="G59" s="83">
        <f>G58+G57</f>
        <v>10209601.5</v>
      </c>
    </row>
    <row r="60" spans="1:7" ht="12" customHeight="1" x14ac:dyDescent="0.3">
      <c r="A60" s="72"/>
      <c r="B60" s="80" t="s">
        <v>40</v>
      </c>
      <c r="C60" s="60"/>
      <c r="D60" s="60"/>
      <c r="E60" s="60"/>
      <c r="F60" s="60"/>
      <c r="G60" s="81">
        <f>G12</f>
        <v>20090000</v>
      </c>
    </row>
    <row r="61" spans="1:7" ht="12" customHeight="1" x14ac:dyDescent="0.3">
      <c r="A61" s="72"/>
      <c r="B61" s="84" t="s">
        <v>41</v>
      </c>
      <c r="C61" s="85"/>
      <c r="D61" s="85"/>
      <c r="E61" s="85"/>
      <c r="F61" s="85"/>
      <c r="G61" s="86">
        <f>G60-G59</f>
        <v>9880398.5</v>
      </c>
    </row>
    <row r="62" spans="1:7" ht="12" customHeight="1" x14ac:dyDescent="0.3">
      <c r="A62" s="72"/>
      <c r="B62" s="73" t="s">
        <v>42</v>
      </c>
      <c r="C62" s="74"/>
      <c r="D62" s="74"/>
      <c r="E62" s="74"/>
      <c r="F62" s="74"/>
      <c r="G62" s="69"/>
    </row>
    <row r="63" spans="1:7" ht="12.75" customHeight="1" thickBot="1" x14ac:dyDescent="0.35">
      <c r="A63" s="72"/>
      <c r="B63" s="87"/>
      <c r="C63" s="74"/>
      <c r="D63" s="74"/>
      <c r="E63" s="74"/>
      <c r="F63" s="74"/>
      <c r="G63" s="69"/>
    </row>
    <row r="64" spans="1:7" ht="12" customHeight="1" x14ac:dyDescent="0.3">
      <c r="A64" s="72"/>
      <c r="B64" s="99" t="s">
        <v>43</v>
      </c>
      <c r="C64" s="100"/>
      <c r="D64" s="100"/>
      <c r="E64" s="100"/>
      <c r="F64" s="101"/>
      <c r="G64" s="69"/>
    </row>
    <row r="65" spans="1:7" ht="12" customHeight="1" x14ac:dyDescent="0.3">
      <c r="A65" s="72"/>
      <c r="B65" s="102" t="s">
        <v>44</v>
      </c>
      <c r="C65" s="71"/>
      <c r="D65" s="71"/>
      <c r="E65" s="71"/>
      <c r="F65" s="103"/>
      <c r="G65" s="69"/>
    </row>
    <row r="66" spans="1:7" ht="12" customHeight="1" x14ac:dyDescent="0.3">
      <c r="A66" s="72"/>
      <c r="B66" s="102" t="s">
        <v>45</v>
      </c>
      <c r="C66" s="71"/>
      <c r="D66" s="71"/>
      <c r="E66" s="71"/>
      <c r="F66" s="103"/>
      <c r="G66" s="69"/>
    </row>
    <row r="67" spans="1:7" ht="12" customHeight="1" x14ac:dyDescent="0.3">
      <c r="A67" s="72"/>
      <c r="B67" s="102" t="s">
        <v>46</v>
      </c>
      <c r="C67" s="71"/>
      <c r="D67" s="71"/>
      <c r="E67" s="71"/>
      <c r="F67" s="103"/>
      <c r="G67" s="69"/>
    </row>
    <row r="68" spans="1:7" ht="12" customHeight="1" x14ac:dyDescent="0.3">
      <c r="A68" s="72"/>
      <c r="B68" s="102" t="s">
        <v>47</v>
      </c>
      <c r="C68" s="71"/>
      <c r="D68" s="71"/>
      <c r="E68" s="71"/>
      <c r="F68" s="103"/>
      <c r="G68" s="69"/>
    </row>
    <row r="69" spans="1:7" ht="12" customHeight="1" x14ac:dyDescent="0.3">
      <c r="A69" s="72"/>
      <c r="B69" s="102" t="s">
        <v>48</v>
      </c>
      <c r="C69" s="71"/>
      <c r="D69" s="71"/>
      <c r="E69" s="71"/>
      <c r="F69" s="103"/>
      <c r="G69" s="69"/>
    </row>
    <row r="70" spans="1:7" ht="12.75" customHeight="1" thickBot="1" x14ac:dyDescent="0.35">
      <c r="A70" s="72"/>
      <c r="B70" s="104" t="s">
        <v>49</v>
      </c>
      <c r="C70" s="105"/>
      <c r="D70" s="105"/>
      <c r="E70" s="105"/>
      <c r="F70" s="106"/>
      <c r="G70" s="69"/>
    </row>
    <row r="71" spans="1:7" ht="12.75" customHeight="1" x14ac:dyDescent="0.3">
      <c r="A71" s="72"/>
      <c r="B71" s="97"/>
      <c r="C71" s="71"/>
      <c r="D71" s="71"/>
      <c r="E71" s="71"/>
      <c r="F71" s="71"/>
      <c r="G71" s="69"/>
    </row>
    <row r="72" spans="1:7" ht="15" customHeight="1" thickBot="1" x14ac:dyDescent="0.35">
      <c r="A72" s="72"/>
      <c r="B72" s="139" t="s">
        <v>50</v>
      </c>
      <c r="C72" s="140"/>
      <c r="D72" s="96"/>
      <c r="E72" s="62"/>
      <c r="F72" s="62"/>
      <c r="G72" s="69"/>
    </row>
    <row r="73" spans="1:7" ht="12" customHeight="1" x14ac:dyDescent="0.3">
      <c r="A73" s="72"/>
      <c r="B73" s="89" t="s">
        <v>35</v>
      </c>
      <c r="C73" s="63" t="s">
        <v>103</v>
      </c>
      <c r="D73" s="90" t="s">
        <v>51</v>
      </c>
      <c r="E73" s="62"/>
      <c r="F73" s="62"/>
      <c r="G73" s="69"/>
    </row>
    <row r="74" spans="1:7" ht="12" customHeight="1" x14ac:dyDescent="0.3">
      <c r="A74" s="72"/>
      <c r="B74" s="91" t="s">
        <v>52</v>
      </c>
      <c r="C74" s="64">
        <v>4773770</v>
      </c>
      <c r="D74" s="92">
        <f>(C74/C80)</f>
        <v>0.60669694027763255</v>
      </c>
      <c r="E74" s="62"/>
      <c r="F74" s="62"/>
      <c r="G74" s="69"/>
    </row>
    <row r="75" spans="1:7" ht="12" customHeight="1" x14ac:dyDescent="0.3">
      <c r="A75" s="72"/>
      <c r="B75" s="91" t="s">
        <v>53</v>
      </c>
      <c r="C75" s="65">
        <v>0</v>
      </c>
      <c r="D75" s="92">
        <v>0</v>
      </c>
      <c r="E75" s="62"/>
      <c r="F75" s="62"/>
      <c r="G75" s="69"/>
    </row>
    <row r="76" spans="1:7" ht="12" customHeight="1" x14ac:dyDescent="0.3">
      <c r="A76" s="72"/>
      <c r="B76" s="91" t="s">
        <v>54</v>
      </c>
      <c r="C76" s="64">
        <v>495000</v>
      </c>
      <c r="D76" s="92">
        <f>(C76/C80)</f>
        <v>6.2909395600841286E-2</v>
      </c>
      <c r="E76" s="62"/>
      <c r="F76" s="62"/>
      <c r="G76" s="69"/>
    </row>
    <row r="77" spans="1:7" ht="12" customHeight="1" x14ac:dyDescent="0.3">
      <c r="A77" s="72"/>
      <c r="B77" s="91" t="s">
        <v>27</v>
      </c>
      <c r="C77" s="64">
        <v>2025000</v>
      </c>
      <c r="D77" s="92">
        <f>(C77/C80)</f>
        <v>0.25735661836707796</v>
      </c>
      <c r="E77" s="62"/>
      <c r="F77" s="62"/>
      <c r="G77" s="69"/>
    </row>
    <row r="78" spans="1:7" ht="12" customHeight="1" x14ac:dyDescent="0.3">
      <c r="A78" s="72"/>
      <c r="B78" s="91" t="s">
        <v>55</v>
      </c>
      <c r="C78" s="66">
        <v>200000</v>
      </c>
      <c r="D78" s="92">
        <f>(C78/C80)</f>
        <v>2.5417937616501528E-2</v>
      </c>
      <c r="E78" s="68"/>
      <c r="F78" s="68"/>
      <c r="G78" s="69"/>
    </row>
    <row r="79" spans="1:7" ht="12" customHeight="1" x14ac:dyDescent="0.3">
      <c r="A79" s="72"/>
      <c r="B79" s="91" t="s">
        <v>56</v>
      </c>
      <c r="C79" s="66">
        <v>374689</v>
      </c>
      <c r="D79" s="92">
        <f>(C79/C80)</f>
        <v>4.7619108137946703E-2</v>
      </c>
      <c r="E79" s="68"/>
      <c r="F79" s="68"/>
      <c r="G79" s="69"/>
    </row>
    <row r="80" spans="1:7" ht="12.75" customHeight="1" thickBot="1" x14ac:dyDescent="0.35">
      <c r="A80" s="72"/>
      <c r="B80" s="93" t="s">
        <v>57</v>
      </c>
      <c r="C80" s="94">
        <f>SUM(C74:C79)</f>
        <v>7868459</v>
      </c>
      <c r="D80" s="95">
        <f>SUM(D74:D79)</f>
        <v>1</v>
      </c>
      <c r="E80" s="68"/>
      <c r="F80" s="68"/>
      <c r="G80" s="69"/>
    </row>
    <row r="81" spans="1:7" ht="12" customHeight="1" x14ac:dyDescent="0.3">
      <c r="A81" s="72"/>
      <c r="B81" s="87"/>
      <c r="C81" s="74"/>
      <c r="D81" s="74"/>
      <c r="E81" s="74"/>
      <c r="F81" s="74"/>
      <c r="G81" s="69"/>
    </row>
    <row r="82" spans="1:7" ht="12.75" customHeight="1" x14ac:dyDescent="0.3">
      <c r="A82" s="72"/>
      <c r="B82" s="88"/>
      <c r="C82" s="74"/>
      <c r="D82" s="74"/>
      <c r="E82" s="74"/>
      <c r="F82" s="74"/>
      <c r="G82" s="69"/>
    </row>
    <row r="83" spans="1:7" ht="12" customHeight="1" thickBot="1" x14ac:dyDescent="0.35">
      <c r="A83" s="61"/>
      <c r="B83" s="108"/>
      <c r="C83" s="109" t="s">
        <v>104</v>
      </c>
      <c r="D83" s="110"/>
      <c r="E83" s="111"/>
      <c r="F83" s="67"/>
      <c r="G83" s="69"/>
    </row>
    <row r="84" spans="1:7" ht="12" customHeight="1" x14ac:dyDescent="0.3">
      <c r="A84" s="72"/>
      <c r="B84" s="112" t="s">
        <v>106</v>
      </c>
      <c r="C84" s="113">
        <v>22000</v>
      </c>
      <c r="D84" s="113">
        <v>25000</v>
      </c>
      <c r="E84" s="114">
        <v>30000</v>
      </c>
      <c r="F84" s="107"/>
      <c r="G84" s="70"/>
    </row>
    <row r="85" spans="1:7" ht="12.75" customHeight="1" thickBot="1" x14ac:dyDescent="0.35">
      <c r="A85" s="72"/>
      <c r="B85" s="93" t="s">
        <v>107</v>
      </c>
      <c r="C85" s="94">
        <f>(G59/C84)</f>
        <v>464.07279545454543</v>
      </c>
      <c r="D85" s="94">
        <f>(G59/D84)</f>
        <v>408.38405999999998</v>
      </c>
      <c r="E85" s="115">
        <f>(G59/E84)</f>
        <v>340.32004999999998</v>
      </c>
      <c r="F85" s="107"/>
      <c r="G85" s="70"/>
    </row>
    <row r="86" spans="1:7" ht="15.6" customHeight="1" x14ac:dyDescent="0.3">
      <c r="A86" s="72"/>
      <c r="B86" s="98" t="s">
        <v>58</v>
      </c>
      <c r="C86" s="71"/>
      <c r="D86" s="71"/>
      <c r="E86" s="71"/>
      <c r="F86" s="71"/>
      <c r="G86" s="71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23D5A4-77D4-48DA-BBAE-B3C5F8A87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8564AA-2260-44BB-A2F4-46DF7B6DA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5DA6-C1CA-4BFA-AE67-9B7BA75100C4}">
  <ds:schemaRefs>
    <ds:schemaRef ds:uri="1030f0af-99cb-42f1-88fc-acec73331192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Thompson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