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09"/>
  <workbookPr/>
  <mc:AlternateContent xmlns:mc="http://schemas.openxmlformats.org/markup-compatibility/2006">
    <mc:Choice Requires="x15">
      <x15ac:absPath xmlns:x15ac="http://schemas.microsoft.com/office/spreadsheetml/2010/11/ac" url="C:\Users\lgonzalezd\Desktop\Lucía González\2022\Fichas Técnicas 2022-2023\Region de Coquimbo para revisión N.Central\Comabrbala\"/>
    </mc:Choice>
  </mc:AlternateContent>
  <xr:revisionPtr revIDLastSave="5" documentId="11_6604C3AE7B98634A132C246D0E668EC738F18013" xr6:coauthVersionLast="47" xr6:coauthVersionMax="47" xr10:uidLastSave="{434F6036-49B6-4703-9206-7A270D313C23}"/>
  <bookViews>
    <workbookView xWindow="0" yWindow="0" windowWidth="23040" windowHeight="9090" xr2:uid="{00000000-000D-0000-FFFF-FFFF00000000}"/>
  </bookViews>
  <sheets>
    <sheet name="Tomate bajo plastico" sheetId="1" r:id="rId1"/>
  </sheets>
  <definedNames>
    <definedName name="_xlnm.Print_Area" localSheetId="0">'Tomate bajo plastico'!$B$2:$G$99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8" i="1" l="1"/>
  <c r="D66" i="1" l="1"/>
  <c r="G66" i="1" s="1"/>
  <c r="G67" i="1"/>
  <c r="G68" i="1" l="1"/>
  <c r="G50" i="1"/>
  <c r="G51" i="1"/>
  <c r="G52" i="1"/>
  <c r="G53" i="1"/>
  <c r="G55" i="1"/>
  <c r="G57" i="1"/>
  <c r="G59" i="1"/>
  <c r="G61" i="1"/>
  <c r="G48" i="1" l="1"/>
  <c r="G62" i="1" s="1"/>
  <c r="G42" i="1" l="1"/>
  <c r="G43" i="1" s="1"/>
  <c r="D97" i="1" l="1"/>
  <c r="G12" i="1"/>
  <c r="C89" i="1"/>
  <c r="G22" i="1"/>
  <c r="G23" i="1"/>
  <c r="G24" i="1"/>
  <c r="G25" i="1"/>
  <c r="G26" i="1"/>
  <c r="G27" i="1"/>
  <c r="G28" i="1"/>
  <c r="G29" i="1"/>
  <c r="G30" i="1"/>
  <c r="G31" i="1"/>
  <c r="G32" i="1"/>
  <c r="G21" i="1"/>
  <c r="G33" i="1" l="1"/>
  <c r="C87" i="1" s="1"/>
  <c r="E97" i="1"/>
  <c r="C97" i="1"/>
  <c r="C90" i="1"/>
  <c r="C91" i="1"/>
  <c r="C88" i="1" l="1"/>
  <c r="G73" i="1"/>
  <c r="G70" i="1" l="1"/>
  <c r="G71" i="1" s="1"/>
  <c r="G72" i="1" l="1"/>
  <c r="D98" i="1" s="1"/>
  <c r="C93" i="1"/>
  <c r="D87" i="1" s="1"/>
  <c r="C98" i="1" l="1"/>
  <c r="E98" i="1"/>
  <c r="G74" i="1"/>
  <c r="D92" i="1"/>
  <c r="D90" i="1"/>
  <c r="D91" i="1"/>
  <c r="D89" i="1"/>
  <c r="D93" i="1" l="1"/>
</calcChain>
</file>

<file path=xl/sharedStrings.xml><?xml version="1.0" encoding="utf-8"?>
<sst xmlns="http://schemas.openxmlformats.org/spreadsheetml/2006/main" count="175" uniqueCount="117">
  <si>
    <t>RUBRO O CULTIVO</t>
  </si>
  <si>
    <t>TOMATE BAJO PLÁSTICO</t>
  </si>
  <si>
    <t>RENDIMIENTO (cajón 18 kg/há)</t>
  </si>
  <si>
    <t>VARIEDAD</t>
  </si>
  <si>
    <t>FA 593</t>
  </si>
  <si>
    <t>FECHA ESTIMADA PRECIO VENTA</t>
  </si>
  <si>
    <t>Julio</t>
  </si>
  <si>
    <t>NIVEL TECNOLÓGICO</t>
  </si>
  <si>
    <t>Medio</t>
  </si>
  <si>
    <t>PRECIO ESPERADO ($/cajón 18 kg)</t>
  </si>
  <si>
    <t>REGIÓN</t>
  </si>
  <si>
    <t>Coquimbo</t>
  </si>
  <si>
    <t>INGRESO ESPERADO, con IVA ($)</t>
  </si>
  <si>
    <t>AGENCIA DE ÁREA</t>
  </si>
  <si>
    <t>Combarbalá</t>
  </si>
  <si>
    <t>DESTINO PRODUCCIÓN</t>
  </si>
  <si>
    <t>Mercado Local</t>
  </si>
  <si>
    <t>COMUNA/LOCALIDAD</t>
  </si>
  <si>
    <t>FECHA DE COSECHA</t>
  </si>
  <si>
    <t>Julio - Diciembre</t>
  </si>
  <si>
    <t>FECHA PRECIO INSUMOS</t>
  </si>
  <si>
    <t>CONTINGENCIA</t>
  </si>
  <si>
    <t>Sequía - Helada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</si>
  <si>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</si>
  <si>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</si>
  <si>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</si>
  <si>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</si>
  <si>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</si>
  <si>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</si>
  <si>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</si>
  <si>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</si>
  <si>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Prep, mantención almácigos</t>
  </si>
  <si>
    <t>JH</t>
  </si>
  <si>
    <t>Octubre - Enero</t>
  </si>
  <si>
    <t>Transplante</t>
  </si>
  <si>
    <t>Enero - Febrero</t>
  </si>
  <si>
    <t>Aplicación fitohormona</t>
  </si>
  <si>
    <t>Abril - Noviembre</t>
  </si>
  <si>
    <t>Aplicación pesticidas</t>
  </si>
  <si>
    <t>Enero - Diciembre</t>
  </si>
  <si>
    <t>Engarotado</t>
  </si>
  <si>
    <t>Abril - Mayo</t>
  </si>
  <si>
    <t>Poda</t>
  </si>
  <si>
    <t>Agosto - Septiembre</t>
  </si>
  <si>
    <t>Preparación de mesas</t>
  </si>
  <si>
    <t>Diciembre - Enero</t>
  </si>
  <si>
    <t>Postura de cinta</t>
  </si>
  <si>
    <t>Riego y fertilización</t>
  </si>
  <si>
    <t>Postura de acolchado</t>
  </si>
  <si>
    <t>Enero</t>
  </si>
  <si>
    <t>Cosecha y acarreo</t>
  </si>
  <si>
    <t>Selección y embalaje</t>
  </si>
  <si>
    <t>Subtotal Jornadas Hombre</t>
  </si>
  <si>
    <t>JORNADAS ANIMAL</t>
  </si>
  <si>
    <t xml:space="preserve"> </t>
  </si>
  <si>
    <t>Subtotal Jornadas Animal</t>
  </si>
  <si>
    <t>MAQUINARIA</t>
  </si>
  <si>
    <t>Preparación de suelos</t>
  </si>
  <si>
    <t>JM</t>
  </si>
  <si>
    <t>Subtotal Costo Maquinaria</t>
  </si>
  <si>
    <t>INSUMOS</t>
  </si>
  <si>
    <t>Insumos</t>
  </si>
  <si>
    <t>Unidad (Kg/l/u)</t>
  </si>
  <si>
    <t>Cantidad (Kg/l/u)</t>
  </si>
  <si>
    <t>PLANTINES</t>
  </si>
  <si>
    <t>Plantin tomate FA 593</t>
  </si>
  <si>
    <t>Un.</t>
  </si>
  <si>
    <t>Septiembre</t>
  </si>
  <si>
    <t>FERTILIZANTES</t>
  </si>
  <si>
    <t>SFT</t>
  </si>
  <si>
    <t>Kg.</t>
  </si>
  <si>
    <t>Urea</t>
  </si>
  <si>
    <t>Febrero - Noviembre</t>
  </si>
  <si>
    <t>Nitrato de potasio</t>
  </si>
  <si>
    <t>Ácido fosfórico</t>
  </si>
  <si>
    <t>FUNGICIDAS</t>
  </si>
  <si>
    <t>Bellis</t>
  </si>
  <si>
    <t>INSECTICIDAS</t>
  </si>
  <si>
    <t>Abamectina</t>
  </si>
  <si>
    <t>Lt.</t>
  </si>
  <si>
    <t>FITOHORMONA</t>
  </si>
  <si>
    <t>Rukam Kuaja</t>
  </si>
  <si>
    <t>OTROS</t>
  </si>
  <si>
    <t>Compost</t>
  </si>
  <si>
    <t>Subtotal Insumos</t>
  </si>
  <si>
    <t>Ítem</t>
  </si>
  <si>
    <t>Cajones madera</t>
  </si>
  <si>
    <t>Cajón</t>
  </si>
  <si>
    <t xml:space="preserve">Cinta gareta </t>
  </si>
  <si>
    <t>Rollo</t>
  </si>
  <si>
    <t>Subtotal Otros</t>
  </si>
  <si>
    <t>TOTAL COSTOS DIRECTOS</t>
  </si>
  <si>
    <t>Más Imprevistos (5%)</t>
  </si>
  <si>
    <t>TOTAL COSTOS</t>
  </si>
  <si>
    <t>INGRESOS ESPERADOS</t>
  </si>
  <si>
    <t>RESULTADO ECONÓMICO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</si>
  <si>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</si>
  <si>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</si>
  <si>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1. Precios de insumos y productos se expresan con IVA.</t>
  </si>
  <si>
    <t>2. Precio de Insumos corresponde a precios colocados en el predio</t>
  </si>
  <si>
    <t>3. Precio esperado por ventas corresponde a precio colocado en el domicilio del comprador, ( incluye Ingreso a Feria)</t>
  </si>
  <si>
    <t>4. Los insumos aplicados (tipo y dosis) son referenciales y deben corresponder al territorio en particular</t>
  </si>
  <si>
    <t>5. El costo de la maquinaria incluye costo del operador, combustible y arriendo de la maquinaria propiamente tal</t>
  </si>
  <si>
    <t>6. El costo de la mano de obra incluye impuestos e imposiciones</t>
  </si>
  <si>
    <t>COMPOSICIÓN COSTOS DE PRODUCCIÓN</t>
  </si>
  <si>
    <t>$/há</t>
  </si>
  <si>
    <t>%</t>
  </si>
  <si>
    <t>Mano de obra</t>
  </si>
  <si>
    <t>Jornada Animal</t>
  </si>
  <si>
    <t>Maquinaria</t>
  </si>
  <si>
    <t>Otros</t>
  </si>
  <si>
    <t>Imprevistos</t>
  </si>
  <si>
    <t>COSTO TOTAL/há</t>
  </si>
  <si>
    <t>ESCENARIOS COSTO UNITARIO ($/cajón 18 kg)</t>
  </si>
  <si>
    <t>Rendimiento (cajón 18 kg/há)</t>
  </si>
  <si>
    <t>Costo unitario ($/cajón 18 kg) (*)</t>
  </si>
  <si>
    <t>(*): Este valor representa el valor mínimo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</si>
</sst>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 * #,##0.00_ ;_ * \-#,##0.00_ ;_ * &quot;-&quot;??_ ;_ @_ 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&quot; &quot;* #,##0&quot; &quot;;&quot;-&quot;* #,##0&quot; &quot;;&quot; &quot;* &quot;-&quot;??&quot; &quot;"/>
    <numFmt numFmtId="168" formatCode="#,##0.0"/>
    <numFmt numFmtId="169" formatCode="#,##0_ ;\-#,##0\ "/>
  </numFmts>
  <fonts count="12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sz val="10"/>
      <name val="Arial"/>
      <family val="2"/>
    </font>
    <font>
      <b/>
      <sz val="8"/>
      <color indexed="8"/>
      <name val="Arial Narrow"/>
      <family val="2"/>
    </font>
    <font>
      <u/>
      <sz val="8"/>
      <color indexed="8"/>
      <name val="Arial Narrow"/>
      <family val="2"/>
    </font>
    <font>
      <b/>
      <sz val="8"/>
      <color indexed="9"/>
      <name val="Arial Narrow"/>
      <family val="2"/>
    </font>
    <font>
      <sz val="8"/>
      <color theme="1"/>
      <name val="Arial Narrow"/>
      <family val="2"/>
    </font>
    <font>
      <b/>
      <i/>
      <sz val="8"/>
      <color indexed="9"/>
      <name val="Arial Narrow"/>
      <family val="2"/>
    </font>
    <font>
      <b/>
      <u/>
      <sz val="8"/>
      <color indexed="8"/>
      <name val="Arial Narrow"/>
      <family val="2"/>
    </font>
    <font>
      <b/>
      <sz val="8"/>
      <color indexed="15"/>
      <name val="Arial Narrow"/>
      <family val="2"/>
    </font>
    <font>
      <sz val="11"/>
      <color indexed="8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3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8"/>
      </bottom>
      <diagonal/>
    </border>
    <border>
      <left/>
      <right/>
      <top style="medium">
        <color indexed="64"/>
      </top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 applyNumberFormat="0" applyFill="0" applyBorder="0" applyProtection="0"/>
    <xf numFmtId="0" fontId="3" fillId="0" borderId="2"/>
    <xf numFmtId="164" fontId="11" fillId="0" borderId="0" applyFont="0" applyFill="0" applyBorder="0" applyAlignment="0" applyProtection="0"/>
  </cellStyleXfs>
  <cellXfs count="112">
    <xf numFmtId="0" fontId="0" fillId="0" borderId="0" xfId="0"/>
    <xf numFmtId="49" fontId="1" fillId="2" borderId="21" xfId="0" applyNumberFormat="1" applyFont="1" applyFill="1" applyBorder="1" applyAlignment="1">
      <alignment horizontal="center"/>
    </xf>
    <xf numFmtId="3" fontId="1" fillId="2" borderId="21" xfId="0" applyNumberFormat="1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 vertical="center" wrapText="1"/>
    </xf>
    <xf numFmtId="49" fontId="1" fillId="2" borderId="21" xfId="0" applyNumberFormat="1" applyFont="1" applyFill="1" applyBorder="1" applyAlignment="1">
      <alignment horizontal="left"/>
    </xf>
    <xf numFmtId="49" fontId="4" fillId="2" borderId="21" xfId="0" applyNumberFormat="1" applyFont="1" applyFill="1" applyBorder="1" applyAlignment="1">
      <alignment horizontal="left"/>
    </xf>
    <xf numFmtId="3" fontId="1" fillId="2" borderId="21" xfId="0" applyNumberFormat="1" applyFont="1" applyFill="1" applyBorder="1" applyAlignment="1">
      <alignment horizontal="center" vertical="center" wrapText="1"/>
    </xf>
    <xf numFmtId="168" fontId="1" fillId="2" borderId="21" xfId="0" applyNumberFormat="1" applyFont="1" applyFill="1" applyBorder="1" applyAlignment="1">
      <alignment horizontal="center"/>
    </xf>
    <xf numFmtId="49" fontId="1" fillId="2" borderId="21" xfId="0" applyNumberFormat="1" applyFont="1" applyFill="1" applyBorder="1" applyAlignment="1">
      <alignment horizontal="right" vertical="center" wrapText="1"/>
    </xf>
    <xf numFmtId="49" fontId="1" fillId="2" borderId="21" xfId="0" applyNumberFormat="1" applyFont="1" applyFill="1" applyBorder="1" applyAlignment="1">
      <alignment horizontal="right" vertical="center"/>
    </xf>
    <xf numFmtId="3" fontId="1" fillId="2" borderId="21" xfId="0" applyNumberFormat="1" applyFont="1" applyFill="1" applyBorder="1" applyAlignment="1">
      <alignment horizontal="right" vertical="center"/>
    </xf>
    <xf numFmtId="49" fontId="1" fillId="2" borderId="21" xfId="0" applyNumberFormat="1" applyFont="1" applyFill="1" applyBorder="1" applyAlignment="1">
      <alignment vertical="center" wrapText="1"/>
    </xf>
    <xf numFmtId="167" fontId="1" fillId="2" borderId="21" xfId="0" applyNumberFormat="1" applyFont="1" applyFill="1" applyBorder="1" applyAlignment="1">
      <alignment horizontal="right" vertical="center" wrapText="1"/>
    </xf>
    <xf numFmtId="49" fontId="1" fillId="2" borderId="21" xfId="0" applyNumberFormat="1" applyFont="1" applyFill="1" applyBorder="1" applyAlignment="1">
      <alignment vertical="center"/>
    </xf>
    <xf numFmtId="0" fontId="1" fillId="2" borderId="21" xfId="0" applyFont="1" applyFill="1" applyBorder="1" applyAlignment="1">
      <alignment vertical="center"/>
    </xf>
    <xf numFmtId="49" fontId="1" fillId="2" borderId="21" xfId="0" applyNumberFormat="1" applyFont="1" applyFill="1" applyBorder="1" applyAlignment="1">
      <alignment wrapText="1"/>
    </xf>
    <xf numFmtId="49" fontId="1" fillId="2" borderId="21" xfId="0" applyNumberFormat="1" applyFont="1" applyFill="1" applyBorder="1" applyAlignment="1">
      <alignment horizontal="center" wrapText="1"/>
    </xf>
    <xf numFmtId="0" fontId="1" fillId="2" borderId="21" xfId="0" applyNumberFormat="1" applyFont="1" applyFill="1" applyBorder="1" applyAlignment="1">
      <alignment horizontal="center" wrapText="1"/>
    </xf>
    <xf numFmtId="3" fontId="1" fillId="2" borderId="21" xfId="0" applyNumberFormat="1" applyFont="1" applyFill="1" applyBorder="1" applyAlignment="1">
      <alignment horizontal="center" wrapText="1"/>
    </xf>
    <xf numFmtId="1" fontId="1" fillId="2" borderId="21" xfId="0" applyNumberFormat="1" applyFont="1" applyFill="1" applyBorder="1" applyAlignment="1">
      <alignment horizontal="center" wrapText="1"/>
    </xf>
    <xf numFmtId="49" fontId="2" fillId="3" borderId="21" xfId="0" applyNumberFormat="1" applyFont="1" applyFill="1" applyBorder="1" applyAlignment="1">
      <alignment vertical="center"/>
    </xf>
    <xf numFmtId="0" fontId="2" fillId="3" borderId="21" xfId="0" applyFont="1" applyFill="1" applyBorder="1" applyAlignment="1">
      <alignment horizontal="center" vertical="center"/>
    </xf>
    <xf numFmtId="49" fontId="2" fillId="3" borderId="26" xfId="0" applyNumberFormat="1" applyFont="1" applyFill="1" applyBorder="1" applyAlignment="1">
      <alignment vertical="center"/>
    </xf>
    <xf numFmtId="0" fontId="2" fillId="3" borderId="26" xfId="0" applyFont="1" applyFill="1" applyBorder="1" applyAlignment="1">
      <alignment horizontal="center" vertical="center"/>
    </xf>
    <xf numFmtId="0" fontId="2" fillId="3" borderId="26" xfId="0" applyFont="1" applyFill="1" applyBorder="1" applyAlignment="1">
      <alignment vertical="center"/>
    </xf>
    <xf numFmtId="0" fontId="1" fillId="2" borderId="2" xfId="0" applyFont="1" applyFill="1" applyBorder="1"/>
    <xf numFmtId="0" fontId="1" fillId="2" borderId="2" xfId="0" applyFont="1" applyFill="1" applyBorder="1" applyAlignment="1">
      <alignment horizontal="right"/>
    </xf>
    <xf numFmtId="0" fontId="1" fillId="0" borderId="0" xfId="0" applyNumberFormat="1" applyFont="1"/>
    <xf numFmtId="0" fontId="1" fillId="0" borderId="0" xfId="0" applyFont="1"/>
    <xf numFmtId="0" fontId="2" fillId="2" borderId="2" xfId="0" applyFont="1" applyFill="1" applyBorder="1" applyAlignment="1">
      <alignment vertical="center"/>
    </xf>
    <xf numFmtId="49" fontId="6" fillId="3" borderId="21" xfId="0" applyNumberFormat="1" applyFont="1" applyFill="1" applyBorder="1" applyAlignment="1">
      <alignment vertical="center" wrapText="1"/>
    </xf>
    <xf numFmtId="0" fontId="1" fillId="2" borderId="2" xfId="0" applyFont="1" applyFill="1" applyBorder="1" applyAlignment="1">
      <alignment vertical="center"/>
    </xf>
    <xf numFmtId="17" fontId="7" fillId="0" borderId="21" xfId="1" applyNumberFormat="1" applyFont="1" applyBorder="1" applyAlignment="1">
      <alignment horizontal="right" vertical="center"/>
    </xf>
    <xf numFmtId="49" fontId="6" fillId="5" borderId="26" xfId="0" applyNumberFormat="1" applyFont="1" applyFill="1" applyBorder="1" applyAlignment="1">
      <alignment vertical="center"/>
    </xf>
    <xf numFmtId="0" fontId="1" fillId="2" borderId="2" xfId="0" applyFont="1" applyFill="1" applyBorder="1" applyAlignment="1">
      <alignment horizontal="right" vertical="center"/>
    </xf>
    <xf numFmtId="49" fontId="6" fillId="3" borderId="21" xfId="0" applyNumberFormat="1" applyFont="1" applyFill="1" applyBorder="1" applyAlignment="1">
      <alignment horizontal="center" vertical="center" wrapText="1"/>
    </xf>
    <xf numFmtId="3" fontId="1" fillId="2" borderId="2" xfId="0" applyNumberFormat="1" applyFont="1" applyFill="1" applyBorder="1"/>
    <xf numFmtId="3" fontId="1" fillId="2" borderId="2" xfId="0" applyNumberFormat="1" applyFont="1" applyFill="1" applyBorder="1" applyAlignment="1">
      <alignment horizontal="right"/>
    </xf>
    <xf numFmtId="0" fontId="1" fillId="2" borderId="2" xfId="0" applyFont="1" applyFill="1" applyBorder="1" applyAlignment="1">
      <alignment horizontal="center" vertical="center"/>
    </xf>
    <xf numFmtId="49" fontId="6" fillId="3" borderId="21" xfId="0" applyNumberFormat="1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/>
    </xf>
    <xf numFmtId="3" fontId="1" fillId="2" borderId="21" xfId="0" applyNumberFormat="1" applyFont="1" applyFill="1" applyBorder="1" applyAlignment="1">
      <alignment vertical="center"/>
    </xf>
    <xf numFmtId="0" fontId="2" fillId="3" borderId="21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center"/>
    </xf>
    <xf numFmtId="0" fontId="2" fillId="3" borderId="21" xfId="0" applyFont="1" applyFill="1" applyBorder="1" applyAlignment="1">
      <alignment horizontal="right" vertical="center"/>
    </xf>
    <xf numFmtId="49" fontId="6" fillId="5" borderId="21" xfId="0" applyNumberFormat="1" applyFont="1" applyFill="1" applyBorder="1" applyAlignment="1">
      <alignment vertical="center"/>
    </xf>
    <xf numFmtId="0" fontId="6" fillId="5" borderId="21" xfId="0" applyFont="1" applyFill="1" applyBorder="1" applyAlignment="1">
      <alignment vertical="center"/>
    </xf>
    <xf numFmtId="165" fontId="6" fillId="5" borderId="21" xfId="0" applyNumberFormat="1" applyFont="1" applyFill="1" applyBorder="1" applyAlignment="1">
      <alignment vertical="center"/>
    </xf>
    <xf numFmtId="49" fontId="6" fillId="3" borderId="21" xfId="0" applyNumberFormat="1" applyFont="1" applyFill="1" applyBorder="1" applyAlignment="1">
      <alignment vertical="center"/>
    </xf>
    <xf numFmtId="0" fontId="6" fillId="3" borderId="21" xfId="0" applyFont="1" applyFill="1" applyBorder="1" applyAlignment="1">
      <alignment vertical="center"/>
    </xf>
    <xf numFmtId="165" fontId="6" fillId="3" borderId="21" xfId="0" applyNumberFormat="1" applyFont="1" applyFill="1" applyBorder="1" applyAlignment="1">
      <alignment vertical="center"/>
    </xf>
    <xf numFmtId="49" fontId="1" fillId="2" borderId="2" xfId="0" applyNumberFormat="1" applyFont="1" applyFill="1" applyBorder="1" applyAlignment="1">
      <alignment vertical="center"/>
    </xf>
    <xf numFmtId="0" fontId="6" fillId="2" borderId="2" xfId="0" applyFont="1" applyFill="1" applyBorder="1" applyAlignment="1">
      <alignment vertical="center"/>
    </xf>
    <xf numFmtId="165" fontId="6" fillId="2" borderId="2" xfId="0" applyNumberFormat="1" applyFont="1" applyFill="1" applyBorder="1" applyAlignment="1">
      <alignment horizontal="right" vertical="center"/>
    </xf>
    <xf numFmtId="49" fontId="4" fillId="2" borderId="11" xfId="0" applyNumberFormat="1" applyFont="1" applyFill="1" applyBorder="1" applyAlignment="1">
      <alignment vertical="center"/>
    </xf>
    <xf numFmtId="0" fontId="1" fillId="2" borderId="12" xfId="0" applyFont="1" applyFill="1" applyBorder="1"/>
    <xf numFmtId="0" fontId="1" fillId="2" borderId="13" xfId="0" applyFont="1" applyFill="1" applyBorder="1"/>
    <xf numFmtId="49" fontId="1" fillId="2" borderId="14" xfId="0" applyNumberFormat="1" applyFont="1" applyFill="1" applyBorder="1" applyAlignment="1">
      <alignment vertical="center"/>
    </xf>
    <xf numFmtId="0" fontId="1" fillId="2" borderId="15" xfId="0" applyFont="1" applyFill="1" applyBorder="1"/>
    <xf numFmtId="49" fontId="1" fillId="2" borderId="16" xfId="0" applyNumberFormat="1" applyFont="1" applyFill="1" applyBorder="1" applyAlignment="1">
      <alignment vertical="center"/>
    </xf>
    <xf numFmtId="0" fontId="1" fillId="2" borderId="17" xfId="0" applyFont="1" applyFill="1" applyBorder="1"/>
    <xf numFmtId="0" fontId="1" fillId="2" borderId="18" xfId="0" applyFont="1" applyFill="1" applyBorder="1"/>
    <xf numFmtId="0" fontId="1" fillId="8" borderId="29" xfId="0" applyFont="1" applyFill="1" applyBorder="1"/>
    <xf numFmtId="0" fontId="1" fillId="6" borderId="2" xfId="0" applyFont="1" applyFill="1" applyBorder="1"/>
    <xf numFmtId="49" fontId="4" fillId="7" borderId="4" xfId="0" applyNumberFormat="1" applyFont="1" applyFill="1" applyBorder="1" applyAlignment="1">
      <alignment vertical="center"/>
    </xf>
    <xf numFmtId="49" fontId="4" fillId="7" borderId="3" xfId="0" applyNumberFormat="1" applyFont="1" applyFill="1" applyBorder="1" applyAlignment="1">
      <alignment horizontal="center" vertical="center"/>
    </xf>
    <xf numFmtId="49" fontId="1" fillId="7" borderId="5" xfId="0" applyNumberFormat="1" applyFont="1" applyFill="1" applyBorder="1" applyAlignment="1">
      <alignment horizontal="center"/>
    </xf>
    <xf numFmtId="49" fontId="4" fillId="2" borderId="6" xfId="0" applyNumberFormat="1" applyFont="1" applyFill="1" applyBorder="1" applyAlignment="1">
      <alignment vertical="center"/>
    </xf>
    <xf numFmtId="3" fontId="4" fillId="2" borderId="1" xfId="0" applyNumberFormat="1" applyFont="1" applyFill="1" applyBorder="1" applyAlignment="1">
      <alignment vertical="center"/>
    </xf>
    <xf numFmtId="9" fontId="1" fillId="2" borderId="7" xfId="0" applyNumberFormat="1" applyFont="1" applyFill="1" applyBorder="1"/>
    <xf numFmtId="166" fontId="4" fillId="2" borderId="1" xfId="0" applyNumberFormat="1" applyFont="1" applyFill="1" applyBorder="1" applyAlignment="1">
      <alignment vertical="center"/>
    </xf>
    <xf numFmtId="0" fontId="6" fillId="6" borderId="2" xfId="0" applyFont="1" applyFill="1" applyBorder="1" applyAlignment="1">
      <alignment vertical="center"/>
    </xf>
    <xf numFmtId="49" fontId="4" fillId="7" borderId="8" xfId="0" applyNumberFormat="1" applyFont="1" applyFill="1" applyBorder="1" applyAlignment="1">
      <alignment vertical="center"/>
    </xf>
    <xf numFmtId="166" fontId="4" fillId="7" borderId="9" xfId="0" applyNumberFormat="1" applyFont="1" applyFill="1" applyBorder="1" applyAlignment="1">
      <alignment vertical="center"/>
    </xf>
    <xf numFmtId="9" fontId="4" fillId="7" borderId="10" xfId="0" applyNumberFormat="1" applyFont="1" applyFill="1" applyBorder="1" applyAlignment="1">
      <alignment vertical="center"/>
    </xf>
    <xf numFmtId="49" fontId="4" fillId="7" borderId="19" xfId="0" applyNumberFormat="1" applyFont="1" applyFill="1" applyBorder="1" applyAlignment="1">
      <alignment vertical="center"/>
    </xf>
    <xf numFmtId="3" fontId="4" fillId="7" borderId="20" xfId="0" applyNumberFormat="1" applyFont="1" applyFill="1" applyBorder="1" applyAlignment="1">
      <alignment vertical="center"/>
    </xf>
    <xf numFmtId="3" fontId="4" fillId="7" borderId="25" xfId="0" applyNumberFormat="1" applyFont="1" applyFill="1" applyBorder="1" applyAlignment="1">
      <alignment vertical="center"/>
    </xf>
    <xf numFmtId="0" fontId="4" fillId="6" borderId="2" xfId="0" applyFont="1" applyFill="1" applyBorder="1" applyAlignment="1">
      <alignment vertical="center"/>
    </xf>
    <xf numFmtId="165" fontId="4" fillId="2" borderId="2" xfId="0" applyNumberFormat="1" applyFont="1" applyFill="1" applyBorder="1" applyAlignment="1">
      <alignment horizontal="right" vertical="center"/>
    </xf>
    <xf numFmtId="0" fontId="1" fillId="0" borderId="0" xfId="0" applyNumberFormat="1" applyFont="1" applyAlignment="1">
      <alignment horizontal="right"/>
    </xf>
    <xf numFmtId="49" fontId="1" fillId="2" borderId="21" xfId="0" applyNumberFormat="1" applyFont="1" applyFill="1" applyBorder="1" applyAlignment="1">
      <alignment horizontal="center" vertical="center" wrapText="1"/>
    </xf>
    <xf numFmtId="0" fontId="1" fillId="2" borderId="21" xfId="0" applyNumberFormat="1" applyFont="1" applyFill="1" applyBorder="1" applyAlignment="1">
      <alignment horizontal="center" vertical="center" wrapText="1"/>
    </xf>
    <xf numFmtId="49" fontId="4" fillId="2" borderId="21" xfId="0" applyNumberFormat="1" applyFont="1" applyFill="1" applyBorder="1" applyAlignment="1">
      <alignment horizontal="left" vertical="center" wrapText="1"/>
    </xf>
    <xf numFmtId="49" fontId="6" fillId="5" borderId="30" xfId="0" applyNumberFormat="1" applyFont="1" applyFill="1" applyBorder="1" applyAlignment="1">
      <alignment vertical="center"/>
    </xf>
    <xf numFmtId="0" fontId="6" fillId="5" borderId="30" xfId="0" applyFont="1" applyFill="1" applyBorder="1" applyAlignment="1">
      <alignment vertical="center"/>
    </xf>
    <xf numFmtId="165" fontId="6" fillId="5" borderId="30" xfId="0" applyNumberFormat="1" applyFont="1" applyFill="1" applyBorder="1" applyAlignment="1">
      <alignment vertical="center"/>
    </xf>
    <xf numFmtId="0" fontId="7" fillId="0" borderId="21" xfId="0" applyFont="1" applyBorder="1" applyAlignment="1">
      <alignment vertical="center"/>
    </xf>
    <xf numFmtId="0" fontId="7" fillId="0" borderId="21" xfId="0" applyFont="1" applyBorder="1" applyAlignment="1">
      <alignment horizontal="center" vertical="center"/>
    </xf>
    <xf numFmtId="3" fontId="7" fillId="0" borderId="21" xfId="0" applyNumberFormat="1" applyFont="1" applyBorder="1" applyAlignment="1">
      <alignment horizontal="center" vertical="center"/>
    </xf>
    <xf numFmtId="169" fontId="7" fillId="0" borderId="21" xfId="2" applyNumberFormat="1" applyFont="1" applyBorder="1" applyAlignment="1">
      <alignment horizontal="center" vertical="center"/>
    </xf>
    <xf numFmtId="3" fontId="1" fillId="2" borderId="21" xfId="0" applyNumberFormat="1" applyFont="1" applyFill="1" applyBorder="1" applyAlignment="1">
      <alignment vertical="center" wrapText="1"/>
    </xf>
    <xf numFmtId="3" fontId="1" fillId="2" borderId="21" xfId="0" applyNumberFormat="1" applyFont="1" applyFill="1" applyBorder="1" applyAlignment="1">
      <alignment wrapText="1"/>
    </xf>
    <xf numFmtId="3" fontId="2" fillId="3" borderId="21" xfId="0" applyNumberFormat="1" applyFont="1" applyFill="1" applyBorder="1" applyAlignment="1">
      <alignment vertical="center"/>
    </xf>
    <xf numFmtId="3" fontId="1" fillId="2" borderId="21" xfId="0" applyNumberFormat="1" applyFont="1" applyFill="1" applyBorder="1"/>
    <xf numFmtId="3" fontId="2" fillId="3" borderId="26" xfId="0" applyNumberFormat="1" applyFont="1" applyFill="1" applyBorder="1" applyAlignment="1">
      <alignment vertical="center"/>
    </xf>
    <xf numFmtId="169" fontId="7" fillId="0" borderId="21" xfId="2" applyNumberFormat="1" applyFont="1" applyBorder="1" applyAlignment="1">
      <alignment vertical="center"/>
    </xf>
    <xf numFmtId="3" fontId="4" fillId="7" borderId="9" xfId="0" applyNumberFormat="1" applyFont="1" applyFill="1" applyBorder="1" applyAlignment="1">
      <alignment vertical="center"/>
    </xf>
    <xf numFmtId="3" fontId="4" fillId="7" borderId="10" xfId="0" applyNumberFormat="1" applyFont="1" applyFill="1" applyBorder="1" applyAlignment="1">
      <alignment vertical="center"/>
    </xf>
    <xf numFmtId="49" fontId="2" fillId="3" borderId="21" xfId="0" applyNumberFormat="1" applyFont="1" applyFill="1" applyBorder="1" applyAlignment="1">
      <alignment vertical="center" wrapText="1"/>
    </xf>
    <xf numFmtId="0" fontId="2" fillId="4" borderId="21" xfId="0" applyFont="1" applyFill="1" applyBorder="1" applyAlignment="1">
      <alignment vertical="center" wrapText="1"/>
    </xf>
    <xf numFmtId="49" fontId="1" fillId="2" borderId="21" xfId="0" applyNumberFormat="1" applyFont="1" applyFill="1" applyBorder="1" applyAlignment="1">
      <alignment vertical="center" wrapText="1"/>
    </xf>
    <xf numFmtId="0" fontId="1" fillId="2" borderId="21" xfId="0" applyFont="1" applyFill="1" applyBorder="1" applyAlignment="1">
      <alignment vertical="center" wrapText="1"/>
    </xf>
    <xf numFmtId="49" fontId="1" fillId="2" borderId="21" xfId="0" applyNumberFormat="1" applyFont="1" applyFill="1" applyBorder="1" applyAlignment="1">
      <alignment vertical="center"/>
    </xf>
    <xf numFmtId="0" fontId="1" fillId="2" borderId="21" xfId="0" applyFont="1" applyFill="1" applyBorder="1" applyAlignment="1">
      <alignment vertical="center"/>
    </xf>
    <xf numFmtId="49" fontId="8" fillId="3" borderId="21" xfId="0" applyNumberFormat="1" applyFont="1" applyFill="1" applyBorder="1" applyAlignment="1">
      <alignment horizontal="center" vertical="center"/>
    </xf>
    <xf numFmtId="0" fontId="8" fillId="4" borderId="21" xfId="0" applyFont="1" applyFill="1" applyBorder="1" applyAlignment="1">
      <alignment horizontal="center" vertical="center"/>
    </xf>
    <xf numFmtId="49" fontId="10" fillId="8" borderId="22" xfId="0" applyNumberFormat="1" applyFont="1" applyFill="1" applyBorder="1" applyAlignment="1">
      <alignment horizontal="center" vertical="center"/>
    </xf>
    <xf numFmtId="49" fontId="10" fillId="8" borderId="23" xfId="0" applyNumberFormat="1" applyFont="1" applyFill="1" applyBorder="1" applyAlignment="1">
      <alignment horizontal="center" vertical="center"/>
    </xf>
    <xf numFmtId="49" fontId="10" fillId="8" borderId="24" xfId="0" applyNumberFormat="1" applyFont="1" applyFill="1" applyBorder="1" applyAlignment="1">
      <alignment horizontal="center" vertical="center"/>
    </xf>
    <xf numFmtId="49" fontId="10" fillId="8" borderId="27" xfId="0" applyNumberFormat="1" applyFont="1" applyFill="1" applyBorder="1" applyAlignment="1">
      <alignment vertical="center"/>
    </xf>
    <xf numFmtId="0" fontId="4" fillId="8" borderId="28" xfId="0" applyFont="1" applyFill="1" applyBorder="1" applyAlignment="1">
      <alignment vertical="center"/>
    </xf>
  </cellXfs>
  <cellStyles count="3">
    <cellStyle name="Millares" xfId="2" builtinId="3"/>
    <cellStyle name="Normal" xfId="0" builtinId="0"/>
    <cellStyle name="Normal 2" xfId="1" xr:uid="{00000000-0005-0000-0000-000002000000}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310514</xdr:colOff>
      <xdr:row>0</xdr:row>
      <xdr:rowOff>161925</xdr:rowOff>
    </xdr:from>
    <xdr:to>
      <xdr:col>7</xdr:col>
      <xdr:colOff>3810</xdr:colOff>
      <xdr:row>7</xdr:row>
      <xdr:rowOff>3509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0514" y="161925"/>
          <a:ext cx="7088506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L99"/>
  <sheetViews>
    <sheetView showGridLines="0" tabSelected="1" topLeftCell="A11" zoomScale="110" zoomScaleNormal="110" workbookViewId="0">
      <selection activeCell="I28" sqref="I28"/>
    </sheetView>
  </sheetViews>
  <sheetFormatPr defaultColWidth="10.85546875" defaultRowHeight="11.25" customHeight="1"/>
  <cols>
    <col min="1" max="1" width="4.5703125" style="27" customWidth="1"/>
    <col min="2" max="2" width="21.28515625" style="27" customWidth="1"/>
    <col min="3" max="3" width="17" style="27" customWidth="1"/>
    <col min="4" max="4" width="14.85546875" style="27" customWidth="1"/>
    <col min="5" max="5" width="14.42578125" style="27" customWidth="1"/>
    <col min="6" max="6" width="18.7109375" style="27" customWidth="1"/>
    <col min="7" max="7" width="17.140625" style="80" customWidth="1"/>
    <col min="8" max="246" width="10.85546875" style="27" customWidth="1"/>
    <col min="247" max="16384" width="10.85546875" style="28"/>
  </cols>
  <sheetData>
    <row r="1" spans="1:7" ht="15" customHeight="1">
      <c r="A1" s="25"/>
      <c r="B1" s="25"/>
      <c r="C1" s="25"/>
      <c r="D1" s="25"/>
      <c r="E1" s="25"/>
      <c r="F1" s="25"/>
      <c r="G1" s="26"/>
    </row>
    <row r="2" spans="1:7" ht="15" customHeight="1">
      <c r="A2" s="25"/>
      <c r="B2" s="25"/>
      <c r="C2" s="25"/>
      <c r="D2" s="25"/>
      <c r="E2" s="25"/>
      <c r="F2" s="25"/>
      <c r="G2" s="26"/>
    </row>
    <row r="3" spans="1:7" ht="15" customHeight="1">
      <c r="A3" s="25"/>
      <c r="B3" s="25"/>
      <c r="C3" s="25"/>
      <c r="D3" s="25"/>
      <c r="E3" s="25"/>
      <c r="F3" s="25"/>
      <c r="G3" s="26"/>
    </row>
    <row r="4" spans="1:7" ht="15" customHeight="1">
      <c r="A4" s="25"/>
      <c r="B4" s="25"/>
      <c r="C4" s="25"/>
      <c r="D4" s="25"/>
      <c r="E4" s="25"/>
      <c r="F4" s="25"/>
      <c r="G4" s="26"/>
    </row>
    <row r="5" spans="1:7" ht="15" customHeight="1">
      <c r="A5" s="25"/>
      <c r="B5" s="25"/>
      <c r="C5" s="25"/>
      <c r="D5" s="25"/>
      <c r="E5" s="25"/>
      <c r="F5" s="25"/>
      <c r="G5" s="26"/>
    </row>
    <row r="6" spans="1:7" ht="15" customHeight="1">
      <c r="A6" s="25"/>
      <c r="B6" s="25"/>
      <c r="C6" s="25"/>
      <c r="D6" s="25"/>
      <c r="E6" s="25"/>
      <c r="F6" s="25"/>
      <c r="G6" s="26"/>
    </row>
    <row r="7" spans="1:7" ht="15" customHeight="1">
      <c r="A7" s="25"/>
      <c r="B7" s="25"/>
      <c r="C7" s="25"/>
      <c r="D7" s="25"/>
      <c r="E7" s="25"/>
      <c r="F7" s="25"/>
      <c r="G7" s="26"/>
    </row>
    <row r="8" spans="1:7" ht="12.75">
      <c r="A8" s="25"/>
      <c r="B8" s="25"/>
      <c r="C8" s="25"/>
      <c r="D8" s="25"/>
      <c r="E8" s="25"/>
      <c r="F8" s="25"/>
      <c r="G8" s="26"/>
    </row>
    <row r="9" spans="1:7" ht="12" customHeight="1">
      <c r="A9" s="25"/>
      <c r="B9" s="30" t="s">
        <v>0</v>
      </c>
      <c r="C9" s="9" t="s">
        <v>1</v>
      </c>
      <c r="D9" s="31"/>
      <c r="E9" s="99" t="s">
        <v>2</v>
      </c>
      <c r="F9" s="100"/>
      <c r="G9" s="10">
        <v>8000</v>
      </c>
    </row>
    <row r="10" spans="1:7" ht="18" customHeight="1">
      <c r="A10" s="25"/>
      <c r="B10" s="11" t="s">
        <v>3</v>
      </c>
      <c r="C10" s="8" t="s">
        <v>4</v>
      </c>
      <c r="D10" s="25"/>
      <c r="E10" s="101" t="s">
        <v>5</v>
      </c>
      <c r="F10" s="102"/>
      <c r="G10" s="9" t="s">
        <v>6</v>
      </c>
    </row>
    <row r="11" spans="1:7" ht="18" customHeight="1">
      <c r="A11" s="25"/>
      <c r="B11" s="11" t="s">
        <v>7</v>
      </c>
      <c r="C11" s="9" t="s">
        <v>8</v>
      </c>
      <c r="D11" s="25"/>
      <c r="E11" s="101" t="s">
        <v>9</v>
      </c>
      <c r="F11" s="102"/>
      <c r="G11" s="10">
        <v>6500</v>
      </c>
    </row>
    <row r="12" spans="1:7" ht="18" customHeight="1">
      <c r="A12" s="25"/>
      <c r="B12" s="11" t="s">
        <v>10</v>
      </c>
      <c r="C12" s="8" t="s">
        <v>11</v>
      </c>
      <c r="D12" s="25"/>
      <c r="E12" s="13" t="s">
        <v>12</v>
      </c>
      <c r="F12" s="14"/>
      <c r="G12" s="12">
        <f>G9*G11</f>
        <v>52000000</v>
      </c>
    </row>
    <row r="13" spans="1:7" ht="18" customHeight="1">
      <c r="A13" s="25"/>
      <c r="B13" s="11" t="s">
        <v>13</v>
      </c>
      <c r="C13" s="9" t="s">
        <v>14</v>
      </c>
      <c r="D13" s="25"/>
      <c r="E13" s="101" t="s">
        <v>15</v>
      </c>
      <c r="F13" s="102"/>
      <c r="G13" s="9" t="s">
        <v>16</v>
      </c>
    </row>
    <row r="14" spans="1:7" ht="18" customHeight="1">
      <c r="A14" s="25"/>
      <c r="B14" s="11" t="s">
        <v>17</v>
      </c>
      <c r="C14" s="9" t="s">
        <v>14</v>
      </c>
      <c r="D14" s="25"/>
      <c r="E14" s="101" t="s">
        <v>18</v>
      </c>
      <c r="F14" s="102"/>
      <c r="G14" s="9" t="s">
        <v>19</v>
      </c>
    </row>
    <row r="15" spans="1:7" ht="18" customHeight="1">
      <c r="A15" s="25"/>
      <c r="B15" s="11" t="s">
        <v>20</v>
      </c>
      <c r="C15" s="32">
        <v>44713</v>
      </c>
      <c r="D15" s="25"/>
      <c r="E15" s="103" t="s">
        <v>21</v>
      </c>
      <c r="F15" s="104"/>
      <c r="G15" s="8" t="s">
        <v>22</v>
      </c>
    </row>
    <row r="16" spans="1:7" ht="12.75">
      <c r="A16" s="25"/>
      <c r="B16" s="25"/>
      <c r="C16" s="25"/>
      <c r="D16" s="25"/>
      <c r="E16" s="25"/>
      <c r="F16" s="25"/>
      <c r="G16" s="26"/>
    </row>
    <row r="17" spans="1:7" ht="12" customHeight="1">
      <c r="A17" s="25"/>
      <c r="B17" s="105" t="s">
        <v>23</v>
      </c>
      <c r="C17" s="106"/>
      <c r="D17" s="106"/>
      <c r="E17" s="106"/>
      <c r="F17" s="106"/>
      <c r="G17" s="106"/>
    </row>
    <row r="18" spans="1:7" ht="12.75">
      <c r="A18" s="25"/>
      <c r="B18" s="25"/>
      <c r="C18" s="25"/>
      <c r="D18" s="25"/>
      <c r="E18" s="25"/>
      <c r="F18" s="25"/>
      <c r="G18" s="26"/>
    </row>
    <row r="19" spans="1:7" ht="12" customHeight="1">
      <c r="A19" s="25"/>
      <c r="B19" s="33" t="s">
        <v>24</v>
      </c>
      <c r="C19" s="31"/>
      <c r="D19" s="31"/>
      <c r="E19" s="31"/>
      <c r="F19" s="31"/>
      <c r="G19" s="34"/>
    </row>
    <row r="20" spans="1:7" ht="18" customHeight="1">
      <c r="A20" s="25"/>
      <c r="B20" s="35" t="s">
        <v>25</v>
      </c>
      <c r="C20" s="35" t="s">
        <v>26</v>
      </c>
      <c r="D20" s="35" t="s">
        <v>27</v>
      </c>
      <c r="E20" s="35" t="s">
        <v>28</v>
      </c>
      <c r="F20" s="35" t="s">
        <v>29</v>
      </c>
      <c r="G20" s="35" t="s">
        <v>30</v>
      </c>
    </row>
    <row r="21" spans="1:7" ht="12.75">
      <c r="A21" s="25"/>
      <c r="B21" s="15" t="s">
        <v>31</v>
      </c>
      <c r="C21" s="81" t="s">
        <v>32</v>
      </c>
      <c r="D21" s="82">
        <v>50</v>
      </c>
      <c r="E21" s="81" t="s">
        <v>33</v>
      </c>
      <c r="F21" s="6">
        <v>23000</v>
      </c>
      <c r="G21" s="91">
        <f>D21*F21</f>
        <v>1150000</v>
      </c>
    </row>
    <row r="22" spans="1:7" ht="12.75">
      <c r="A22" s="25"/>
      <c r="B22" s="15" t="s">
        <v>34</v>
      </c>
      <c r="C22" s="16" t="s">
        <v>32</v>
      </c>
      <c r="D22" s="17">
        <v>20</v>
      </c>
      <c r="E22" s="16" t="s">
        <v>35</v>
      </c>
      <c r="F22" s="6">
        <v>23000</v>
      </c>
      <c r="G22" s="92">
        <f t="shared" ref="G22:G32" si="0">D22*F22</f>
        <v>460000</v>
      </c>
    </row>
    <row r="23" spans="1:7" ht="12.75">
      <c r="A23" s="25"/>
      <c r="B23" s="15" t="s">
        <v>36</v>
      </c>
      <c r="C23" s="16" t="s">
        <v>32</v>
      </c>
      <c r="D23" s="19">
        <v>80</v>
      </c>
      <c r="E23" s="16" t="s">
        <v>37</v>
      </c>
      <c r="F23" s="6">
        <v>23000</v>
      </c>
      <c r="G23" s="92">
        <f t="shared" si="0"/>
        <v>1840000</v>
      </c>
    </row>
    <row r="24" spans="1:7" ht="12.75">
      <c r="A24" s="25"/>
      <c r="B24" s="15" t="s">
        <v>38</v>
      </c>
      <c r="C24" s="16" t="s">
        <v>32</v>
      </c>
      <c r="D24" s="17">
        <v>60</v>
      </c>
      <c r="E24" s="16" t="s">
        <v>39</v>
      </c>
      <c r="F24" s="6">
        <v>23000</v>
      </c>
      <c r="G24" s="92">
        <f t="shared" si="0"/>
        <v>1380000</v>
      </c>
    </row>
    <row r="25" spans="1:7" ht="12.75">
      <c r="A25" s="25"/>
      <c r="B25" s="15" t="s">
        <v>40</v>
      </c>
      <c r="C25" s="16" t="s">
        <v>32</v>
      </c>
      <c r="D25" s="17">
        <v>60</v>
      </c>
      <c r="E25" s="16" t="s">
        <v>41</v>
      </c>
      <c r="F25" s="6">
        <v>23000</v>
      </c>
      <c r="G25" s="92">
        <f t="shared" si="0"/>
        <v>1380000</v>
      </c>
    </row>
    <row r="26" spans="1:7" ht="24.75">
      <c r="A26" s="25"/>
      <c r="B26" s="15" t="s">
        <v>42</v>
      </c>
      <c r="C26" s="16" t="s">
        <v>32</v>
      </c>
      <c r="D26" s="19">
        <v>60</v>
      </c>
      <c r="E26" s="16" t="s">
        <v>43</v>
      </c>
      <c r="F26" s="6">
        <v>23000</v>
      </c>
      <c r="G26" s="92">
        <f t="shared" si="0"/>
        <v>1380000</v>
      </c>
    </row>
    <row r="27" spans="1:7" ht="12.75">
      <c r="A27" s="25"/>
      <c r="B27" s="15" t="s">
        <v>44</v>
      </c>
      <c r="C27" s="16" t="s">
        <v>32</v>
      </c>
      <c r="D27" s="17">
        <v>10</v>
      </c>
      <c r="E27" s="16" t="s">
        <v>45</v>
      </c>
      <c r="F27" s="6">
        <v>23000</v>
      </c>
      <c r="G27" s="92">
        <f t="shared" si="0"/>
        <v>230000</v>
      </c>
    </row>
    <row r="28" spans="1:7" ht="12.75">
      <c r="A28" s="25"/>
      <c r="B28" s="15" t="s">
        <v>46</v>
      </c>
      <c r="C28" s="16" t="s">
        <v>32</v>
      </c>
      <c r="D28" s="17">
        <v>5</v>
      </c>
      <c r="E28" s="16" t="s">
        <v>45</v>
      </c>
      <c r="F28" s="6">
        <v>23000</v>
      </c>
      <c r="G28" s="92">
        <f t="shared" si="0"/>
        <v>115000</v>
      </c>
    </row>
    <row r="29" spans="1:7" ht="12.75">
      <c r="A29" s="25"/>
      <c r="B29" s="15" t="s">
        <v>47</v>
      </c>
      <c r="C29" s="16" t="s">
        <v>32</v>
      </c>
      <c r="D29" s="19">
        <v>20</v>
      </c>
      <c r="E29" s="16" t="s">
        <v>39</v>
      </c>
      <c r="F29" s="6">
        <v>23000</v>
      </c>
      <c r="G29" s="92">
        <f t="shared" si="0"/>
        <v>460000</v>
      </c>
    </row>
    <row r="30" spans="1:7" ht="12.75">
      <c r="A30" s="25"/>
      <c r="B30" s="15" t="s">
        <v>48</v>
      </c>
      <c r="C30" s="16" t="s">
        <v>32</v>
      </c>
      <c r="D30" s="17">
        <v>20</v>
      </c>
      <c r="E30" s="16" t="s">
        <v>49</v>
      </c>
      <c r="F30" s="6">
        <v>23000</v>
      </c>
      <c r="G30" s="92">
        <f t="shared" si="0"/>
        <v>460000</v>
      </c>
    </row>
    <row r="31" spans="1:7" ht="12.75">
      <c r="A31" s="25"/>
      <c r="B31" s="15" t="s">
        <v>50</v>
      </c>
      <c r="C31" s="16" t="s">
        <v>32</v>
      </c>
      <c r="D31" s="17">
        <v>100</v>
      </c>
      <c r="E31" s="16" t="s">
        <v>19</v>
      </c>
      <c r="F31" s="6">
        <v>23000</v>
      </c>
      <c r="G31" s="92">
        <f t="shared" si="0"/>
        <v>2300000</v>
      </c>
    </row>
    <row r="32" spans="1:7" ht="12.75">
      <c r="A32" s="25"/>
      <c r="B32" s="15" t="s">
        <v>51</v>
      </c>
      <c r="C32" s="16" t="s">
        <v>32</v>
      </c>
      <c r="D32" s="17">
        <v>100</v>
      </c>
      <c r="E32" s="16" t="s">
        <v>19</v>
      </c>
      <c r="F32" s="6">
        <v>23000</v>
      </c>
      <c r="G32" s="92">
        <f t="shared" si="0"/>
        <v>2300000</v>
      </c>
    </row>
    <row r="33" spans="1:7" ht="12.75" customHeight="1">
      <c r="A33" s="25"/>
      <c r="B33" s="20" t="s">
        <v>52</v>
      </c>
      <c r="C33" s="21"/>
      <c r="D33" s="21"/>
      <c r="E33" s="21"/>
      <c r="F33" s="42"/>
      <c r="G33" s="93">
        <f>SUM(G21:G32)</f>
        <v>13455000</v>
      </c>
    </row>
    <row r="34" spans="1:7" ht="12" customHeight="1">
      <c r="A34" s="25"/>
      <c r="B34" s="25"/>
      <c r="C34" s="25"/>
      <c r="D34" s="25"/>
      <c r="E34" s="25"/>
      <c r="F34" s="36"/>
      <c r="G34" s="37"/>
    </row>
    <row r="35" spans="1:7" ht="12" customHeight="1">
      <c r="A35" s="25"/>
      <c r="B35" s="33" t="s">
        <v>53</v>
      </c>
      <c r="C35" s="38"/>
      <c r="D35" s="38"/>
      <c r="E35" s="38"/>
      <c r="F35" s="31"/>
      <c r="G35" s="34"/>
    </row>
    <row r="36" spans="1:7" ht="18" customHeight="1">
      <c r="A36" s="25"/>
      <c r="B36" s="39" t="s">
        <v>25</v>
      </c>
      <c r="C36" s="35" t="s">
        <v>26</v>
      </c>
      <c r="D36" s="35" t="s">
        <v>27</v>
      </c>
      <c r="E36" s="39" t="s">
        <v>54</v>
      </c>
      <c r="F36" s="35" t="s">
        <v>29</v>
      </c>
      <c r="G36" s="39" t="s">
        <v>30</v>
      </c>
    </row>
    <row r="37" spans="1:7" ht="12.75">
      <c r="A37" s="25"/>
      <c r="B37" s="14"/>
      <c r="C37" s="40" t="s">
        <v>54</v>
      </c>
      <c r="D37" s="40" t="s">
        <v>54</v>
      </c>
      <c r="E37" s="40" t="s">
        <v>54</v>
      </c>
      <c r="F37" s="41" t="s">
        <v>54</v>
      </c>
      <c r="G37" s="41"/>
    </row>
    <row r="38" spans="1:7" ht="12" customHeight="1">
      <c r="A38" s="25"/>
      <c r="B38" s="20" t="s">
        <v>55</v>
      </c>
      <c r="C38" s="21"/>
      <c r="D38" s="21"/>
      <c r="E38" s="21"/>
      <c r="F38" s="42"/>
      <c r="G38" s="93">
        <f>SUM(G37)</f>
        <v>0</v>
      </c>
    </row>
    <row r="39" spans="1:7" ht="12" customHeight="1">
      <c r="A39" s="25"/>
      <c r="B39" s="25"/>
      <c r="C39" s="25"/>
      <c r="D39" s="25"/>
      <c r="E39" s="25"/>
      <c r="F39" s="36"/>
      <c r="G39" s="37"/>
    </row>
    <row r="40" spans="1:7" ht="12" customHeight="1">
      <c r="A40" s="25"/>
      <c r="B40" s="33" t="s">
        <v>56</v>
      </c>
      <c r="C40" s="38"/>
      <c r="D40" s="38"/>
      <c r="E40" s="38"/>
      <c r="F40" s="31"/>
      <c r="G40" s="34"/>
    </row>
    <row r="41" spans="1:7" ht="18" customHeight="1">
      <c r="A41" s="25"/>
      <c r="B41" s="39" t="s">
        <v>25</v>
      </c>
      <c r="C41" s="39" t="s">
        <v>26</v>
      </c>
      <c r="D41" s="39" t="s">
        <v>27</v>
      </c>
      <c r="E41" s="39" t="s">
        <v>28</v>
      </c>
      <c r="F41" s="35" t="s">
        <v>29</v>
      </c>
      <c r="G41" s="39" t="s">
        <v>30</v>
      </c>
    </row>
    <row r="42" spans="1:7" ht="12.75">
      <c r="A42" s="25"/>
      <c r="B42" s="15" t="s">
        <v>57</v>
      </c>
      <c r="C42" s="16" t="s">
        <v>58</v>
      </c>
      <c r="D42" s="17">
        <v>0.75</v>
      </c>
      <c r="E42" s="81" t="s">
        <v>33</v>
      </c>
      <c r="F42" s="18">
        <v>240000</v>
      </c>
      <c r="G42" s="92">
        <f t="shared" ref="G42" si="1">D42*F42</f>
        <v>180000</v>
      </c>
    </row>
    <row r="43" spans="1:7" ht="12.75" customHeight="1">
      <c r="A43" s="25"/>
      <c r="B43" s="20" t="s">
        <v>59</v>
      </c>
      <c r="C43" s="21"/>
      <c r="D43" s="21"/>
      <c r="E43" s="21"/>
      <c r="F43" s="21"/>
      <c r="G43" s="93">
        <f>SUM(G42)</f>
        <v>180000</v>
      </c>
    </row>
    <row r="44" spans="1:7" ht="12" customHeight="1">
      <c r="A44" s="25"/>
      <c r="B44" s="25"/>
      <c r="C44" s="25"/>
      <c r="D44" s="25"/>
      <c r="E44" s="25"/>
      <c r="F44" s="36"/>
      <c r="G44" s="37"/>
    </row>
    <row r="45" spans="1:7" ht="12" customHeight="1">
      <c r="A45" s="25"/>
      <c r="B45" s="33" t="s">
        <v>60</v>
      </c>
      <c r="C45" s="38"/>
      <c r="D45" s="38"/>
      <c r="E45" s="38"/>
      <c r="F45" s="31"/>
      <c r="G45" s="34"/>
    </row>
    <row r="46" spans="1:7" ht="18" customHeight="1">
      <c r="A46" s="25"/>
      <c r="B46" s="35" t="s">
        <v>61</v>
      </c>
      <c r="C46" s="35" t="s">
        <v>62</v>
      </c>
      <c r="D46" s="35" t="s">
        <v>63</v>
      </c>
      <c r="E46" s="35" t="s">
        <v>28</v>
      </c>
      <c r="F46" s="35" t="s">
        <v>29</v>
      </c>
      <c r="G46" s="35" t="s">
        <v>30</v>
      </c>
    </row>
    <row r="47" spans="1:7" ht="12.75">
      <c r="A47" s="25"/>
      <c r="B47" s="83" t="s">
        <v>64</v>
      </c>
      <c r="C47" s="3"/>
      <c r="D47" s="7"/>
      <c r="E47" s="16"/>
      <c r="F47" s="6"/>
      <c r="G47" s="94"/>
    </row>
    <row r="48" spans="1:7" ht="12.75">
      <c r="A48" s="25"/>
      <c r="B48" s="4" t="s">
        <v>65</v>
      </c>
      <c r="C48" s="1" t="s">
        <v>66</v>
      </c>
      <c r="D48" s="2">
        <v>13333</v>
      </c>
      <c r="E48" s="16" t="s">
        <v>67</v>
      </c>
      <c r="F48" s="2">
        <v>312</v>
      </c>
      <c r="G48" s="92">
        <f t="shared" ref="G48:G61" si="2">D48*F48</f>
        <v>4159896</v>
      </c>
    </row>
    <row r="49" spans="1:7" ht="12.75">
      <c r="A49" s="25"/>
      <c r="B49" s="5" t="s">
        <v>68</v>
      </c>
      <c r="C49" s="1"/>
      <c r="D49" s="2"/>
      <c r="E49" s="16"/>
      <c r="F49" s="2"/>
      <c r="G49" s="92"/>
    </row>
    <row r="50" spans="1:7" ht="12.75">
      <c r="A50" s="25"/>
      <c r="B50" s="4" t="s">
        <v>69</v>
      </c>
      <c r="C50" s="1" t="s">
        <v>70</v>
      </c>
      <c r="D50" s="2">
        <v>420</v>
      </c>
      <c r="E50" s="16" t="s">
        <v>45</v>
      </c>
      <c r="F50" s="2">
        <v>940</v>
      </c>
      <c r="G50" s="92">
        <f t="shared" si="2"/>
        <v>394800</v>
      </c>
    </row>
    <row r="51" spans="1:7" ht="12.75">
      <c r="A51" s="25"/>
      <c r="B51" s="4" t="s">
        <v>71</v>
      </c>
      <c r="C51" s="1" t="s">
        <v>70</v>
      </c>
      <c r="D51" s="2">
        <v>660</v>
      </c>
      <c r="E51" s="16" t="s">
        <v>72</v>
      </c>
      <c r="F51" s="2">
        <v>912</v>
      </c>
      <c r="G51" s="92">
        <f t="shared" si="2"/>
        <v>601920</v>
      </c>
    </row>
    <row r="52" spans="1:7" ht="12.75">
      <c r="A52" s="25"/>
      <c r="B52" s="4" t="s">
        <v>73</v>
      </c>
      <c r="C52" s="1" t="s">
        <v>70</v>
      </c>
      <c r="D52" s="2">
        <v>1000</v>
      </c>
      <c r="E52" s="16" t="s">
        <v>72</v>
      </c>
      <c r="F52" s="2">
        <v>1902</v>
      </c>
      <c r="G52" s="92">
        <f t="shared" si="2"/>
        <v>1902000</v>
      </c>
    </row>
    <row r="53" spans="1:7" ht="12.75">
      <c r="A53" s="25"/>
      <c r="B53" s="4" t="s">
        <v>74</v>
      </c>
      <c r="C53" s="1" t="s">
        <v>70</v>
      </c>
      <c r="D53" s="2">
        <v>700</v>
      </c>
      <c r="E53" s="16" t="s">
        <v>72</v>
      </c>
      <c r="F53" s="2">
        <v>1499</v>
      </c>
      <c r="G53" s="92">
        <f t="shared" si="2"/>
        <v>1049300</v>
      </c>
    </row>
    <row r="54" spans="1:7" ht="12.75">
      <c r="A54" s="25"/>
      <c r="B54" s="5" t="s">
        <v>75</v>
      </c>
      <c r="C54" s="1"/>
      <c r="D54" s="2"/>
      <c r="E54" s="16"/>
      <c r="F54" s="2"/>
      <c r="G54" s="92"/>
    </row>
    <row r="55" spans="1:7" ht="12.75">
      <c r="A55" s="25"/>
      <c r="B55" s="4" t="s">
        <v>76</v>
      </c>
      <c r="C55" s="1" t="s">
        <v>70</v>
      </c>
      <c r="D55" s="2">
        <v>1</v>
      </c>
      <c r="E55" s="16" t="s">
        <v>72</v>
      </c>
      <c r="F55" s="2">
        <v>17603</v>
      </c>
      <c r="G55" s="92">
        <f t="shared" si="2"/>
        <v>17603</v>
      </c>
    </row>
    <row r="56" spans="1:7" ht="12.75">
      <c r="A56" s="25"/>
      <c r="B56" s="5" t="s">
        <v>77</v>
      </c>
      <c r="C56" s="1"/>
      <c r="D56" s="2"/>
      <c r="E56" s="16"/>
      <c r="F56" s="2"/>
      <c r="G56" s="92"/>
    </row>
    <row r="57" spans="1:7" ht="12.75">
      <c r="A57" s="25"/>
      <c r="B57" s="4" t="s">
        <v>78</v>
      </c>
      <c r="C57" s="1" t="s">
        <v>79</v>
      </c>
      <c r="D57" s="2">
        <v>1</v>
      </c>
      <c r="E57" s="16" t="s">
        <v>72</v>
      </c>
      <c r="F57" s="2">
        <v>14026</v>
      </c>
      <c r="G57" s="92">
        <f t="shared" si="2"/>
        <v>14026</v>
      </c>
    </row>
    <row r="58" spans="1:7" ht="12.75">
      <c r="A58" s="25"/>
      <c r="B58" s="5" t="s">
        <v>80</v>
      </c>
      <c r="C58" s="1"/>
      <c r="D58" s="2"/>
      <c r="E58" s="16"/>
      <c r="F58" s="2"/>
      <c r="G58" s="92"/>
    </row>
    <row r="59" spans="1:7" ht="12.75">
      <c r="A59" s="25"/>
      <c r="B59" s="4" t="s">
        <v>81</v>
      </c>
      <c r="C59" s="1" t="s">
        <v>79</v>
      </c>
      <c r="D59" s="2">
        <v>3</v>
      </c>
      <c r="E59" s="16" t="s">
        <v>37</v>
      </c>
      <c r="F59" s="2">
        <v>120052</v>
      </c>
      <c r="G59" s="92">
        <f t="shared" si="2"/>
        <v>360156</v>
      </c>
    </row>
    <row r="60" spans="1:7" ht="12.75">
      <c r="A60" s="25"/>
      <c r="B60" s="5" t="s">
        <v>82</v>
      </c>
      <c r="C60" s="1"/>
      <c r="D60" s="2"/>
      <c r="E60" s="16"/>
      <c r="F60" s="2"/>
      <c r="G60" s="92"/>
    </row>
    <row r="61" spans="1:7" ht="12.75">
      <c r="A61" s="25"/>
      <c r="B61" s="4" t="s">
        <v>83</v>
      </c>
      <c r="C61" s="1" t="s">
        <v>70</v>
      </c>
      <c r="D61" s="2">
        <v>3000</v>
      </c>
      <c r="E61" s="16" t="s">
        <v>49</v>
      </c>
      <c r="F61" s="2">
        <v>100</v>
      </c>
      <c r="G61" s="92">
        <f t="shared" si="2"/>
        <v>300000</v>
      </c>
    </row>
    <row r="62" spans="1:7" ht="13.5" customHeight="1">
      <c r="A62" s="25"/>
      <c r="B62" s="22" t="s">
        <v>84</v>
      </c>
      <c r="C62" s="23"/>
      <c r="D62" s="23"/>
      <c r="E62" s="23"/>
      <c r="F62" s="24"/>
      <c r="G62" s="95">
        <f>SUM(G48:G61)</f>
        <v>8799701</v>
      </c>
    </row>
    <row r="63" spans="1:7" ht="12" customHeight="1">
      <c r="A63" s="25"/>
      <c r="B63" s="25"/>
      <c r="C63" s="25"/>
      <c r="D63" s="25"/>
      <c r="E63" s="43"/>
      <c r="F63" s="36"/>
      <c r="G63" s="37"/>
    </row>
    <row r="64" spans="1:7" ht="12" customHeight="1">
      <c r="A64" s="25"/>
      <c r="B64" s="33" t="s">
        <v>82</v>
      </c>
      <c r="C64" s="38"/>
      <c r="D64" s="38"/>
      <c r="E64" s="38"/>
      <c r="F64" s="31"/>
      <c r="G64" s="34"/>
    </row>
    <row r="65" spans="1:7" ht="18" customHeight="1">
      <c r="A65" s="25"/>
      <c r="B65" s="39" t="s">
        <v>85</v>
      </c>
      <c r="C65" s="35" t="s">
        <v>62</v>
      </c>
      <c r="D65" s="35" t="s">
        <v>63</v>
      </c>
      <c r="E65" s="39" t="s">
        <v>28</v>
      </c>
      <c r="F65" s="35" t="s">
        <v>29</v>
      </c>
      <c r="G65" s="39" t="s">
        <v>30</v>
      </c>
    </row>
    <row r="66" spans="1:7" ht="12.75">
      <c r="A66" s="25"/>
      <c r="B66" s="87" t="s">
        <v>86</v>
      </c>
      <c r="C66" s="88" t="s">
        <v>87</v>
      </c>
      <c r="D66" s="89">
        <f>G9</f>
        <v>8000</v>
      </c>
      <c r="E66" s="16" t="s">
        <v>72</v>
      </c>
      <c r="F66" s="90">
        <v>1200</v>
      </c>
      <c r="G66" s="96">
        <f>D66*F66</f>
        <v>9600000</v>
      </c>
    </row>
    <row r="67" spans="1:7" ht="12.75">
      <c r="A67" s="25"/>
      <c r="B67" s="87" t="s">
        <v>88</v>
      </c>
      <c r="C67" s="88" t="s">
        <v>89</v>
      </c>
      <c r="D67" s="88">
        <v>3</v>
      </c>
      <c r="E67" s="16" t="s">
        <v>72</v>
      </c>
      <c r="F67" s="90">
        <v>114307</v>
      </c>
      <c r="G67" s="96">
        <f>D67*F67</f>
        <v>342921</v>
      </c>
    </row>
    <row r="68" spans="1:7" ht="13.5" customHeight="1">
      <c r="A68" s="25"/>
      <c r="B68" s="20" t="s">
        <v>90</v>
      </c>
      <c r="C68" s="21"/>
      <c r="D68" s="21"/>
      <c r="E68" s="44"/>
      <c r="F68" s="42"/>
      <c r="G68" s="93">
        <f>SUM(G66:G67)</f>
        <v>9942921</v>
      </c>
    </row>
    <row r="69" spans="1:7" ht="12" customHeight="1">
      <c r="A69" s="25"/>
      <c r="B69" s="25"/>
      <c r="C69" s="25"/>
      <c r="D69" s="25"/>
      <c r="E69" s="25"/>
      <c r="F69" s="36"/>
      <c r="G69" s="37"/>
    </row>
    <row r="70" spans="1:7" ht="12" customHeight="1">
      <c r="A70" s="25"/>
      <c r="B70" s="84" t="s">
        <v>91</v>
      </c>
      <c r="C70" s="85"/>
      <c r="D70" s="85"/>
      <c r="E70" s="85"/>
      <c r="F70" s="85"/>
      <c r="G70" s="86">
        <f>G33+G38+G43+G62+G68</f>
        <v>32377622</v>
      </c>
    </row>
    <row r="71" spans="1:7" ht="12" customHeight="1">
      <c r="A71" s="25"/>
      <c r="B71" s="48" t="s">
        <v>92</v>
      </c>
      <c r="C71" s="49"/>
      <c r="D71" s="49"/>
      <c r="E71" s="49"/>
      <c r="F71" s="49"/>
      <c r="G71" s="50">
        <f>G70*0.05</f>
        <v>1618881.1</v>
      </c>
    </row>
    <row r="72" spans="1:7" ht="12" customHeight="1">
      <c r="A72" s="25"/>
      <c r="B72" s="45" t="s">
        <v>93</v>
      </c>
      <c r="C72" s="46"/>
      <c r="D72" s="46"/>
      <c r="E72" s="46"/>
      <c r="F72" s="46"/>
      <c r="G72" s="47">
        <f>G71+G70</f>
        <v>33996503.100000001</v>
      </c>
    </row>
    <row r="73" spans="1:7" ht="12" customHeight="1">
      <c r="A73" s="25"/>
      <c r="B73" s="48" t="s">
        <v>94</v>
      </c>
      <c r="C73" s="49"/>
      <c r="D73" s="49"/>
      <c r="E73" s="49"/>
      <c r="F73" s="49"/>
      <c r="G73" s="50">
        <f>G12</f>
        <v>52000000</v>
      </c>
    </row>
    <row r="74" spans="1:7" ht="12" customHeight="1">
      <c r="A74" s="25"/>
      <c r="B74" s="45" t="s">
        <v>95</v>
      </c>
      <c r="C74" s="46"/>
      <c r="D74" s="46"/>
      <c r="E74" s="46"/>
      <c r="F74" s="46"/>
      <c r="G74" s="47">
        <f>G73-G72</f>
        <v>18003496.899999999</v>
      </c>
    </row>
    <row r="75" spans="1:7" ht="12" customHeight="1">
      <c r="A75" s="25"/>
      <c r="B75" s="51" t="s">
        <v>96</v>
      </c>
      <c r="C75" s="52"/>
      <c r="D75" s="52"/>
      <c r="E75" s="52"/>
      <c r="F75" s="52"/>
      <c r="G75" s="53"/>
    </row>
    <row r="76" spans="1:7" ht="12.75" customHeight="1" thickBot="1">
      <c r="A76" s="25"/>
      <c r="B76" s="31"/>
      <c r="C76" s="52"/>
      <c r="D76" s="52"/>
      <c r="E76" s="52"/>
      <c r="F76" s="52"/>
      <c r="G76" s="53"/>
    </row>
    <row r="77" spans="1:7" ht="12" customHeight="1">
      <c r="A77" s="25"/>
      <c r="B77" s="54" t="s">
        <v>97</v>
      </c>
      <c r="C77" s="55"/>
      <c r="D77" s="55"/>
      <c r="E77" s="55"/>
      <c r="F77" s="56"/>
      <c r="G77" s="53"/>
    </row>
    <row r="78" spans="1:7" ht="12" customHeight="1">
      <c r="A78" s="25"/>
      <c r="B78" s="57" t="s">
        <v>98</v>
      </c>
      <c r="C78" s="25"/>
      <c r="D78" s="25"/>
      <c r="E78" s="25"/>
      <c r="F78" s="58"/>
      <c r="G78" s="53"/>
    </row>
    <row r="79" spans="1:7" ht="12" customHeight="1">
      <c r="A79" s="25"/>
      <c r="B79" s="57" t="s">
        <v>99</v>
      </c>
      <c r="C79" s="25"/>
      <c r="D79" s="25"/>
      <c r="E79" s="25"/>
      <c r="F79" s="58"/>
      <c r="G79" s="53"/>
    </row>
    <row r="80" spans="1:7" ht="12" customHeight="1">
      <c r="A80" s="25"/>
      <c r="B80" s="57" t="s">
        <v>100</v>
      </c>
      <c r="C80" s="25"/>
      <c r="D80" s="25"/>
      <c r="E80" s="25"/>
      <c r="F80" s="58"/>
      <c r="G80" s="53"/>
    </row>
    <row r="81" spans="1:7" ht="12" customHeight="1">
      <c r="A81" s="25"/>
      <c r="B81" s="57" t="s">
        <v>101</v>
      </c>
      <c r="C81" s="25"/>
      <c r="D81" s="25"/>
      <c r="E81" s="25"/>
      <c r="F81" s="58"/>
      <c r="G81" s="53"/>
    </row>
    <row r="82" spans="1:7" ht="12" customHeight="1">
      <c r="A82" s="25"/>
      <c r="B82" s="57" t="s">
        <v>102</v>
      </c>
      <c r="C82" s="25"/>
      <c r="D82" s="25"/>
      <c r="E82" s="25"/>
      <c r="F82" s="58"/>
      <c r="G82" s="53"/>
    </row>
    <row r="83" spans="1:7" ht="12.75" customHeight="1" thickBot="1">
      <c r="A83" s="25"/>
      <c r="B83" s="59" t="s">
        <v>103</v>
      </c>
      <c r="C83" s="60"/>
      <c r="D83" s="60"/>
      <c r="E83" s="60"/>
      <c r="F83" s="61"/>
      <c r="G83" s="53"/>
    </row>
    <row r="84" spans="1:7" ht="12.75" customHeight="1" thickBot="1">
      <c r="A84" s="25"/>
      <c r="B84" s="31"/>
      <c r="C84" s="25"/>
      <c r="D84" s="25"/>
      <c r="E84" s="25"/>
      <c r="F84" s="25"/>
      <c r="G84" s="53"/>
    </row>
    <row r="85" spans="1:7" ht="15" customHeight="1" thickBot="1">
      <c r="A85" s="25"/>
      <c r="B85" s="110" t="s">
        <v>104</v>
      </c>
      <c r="C85" s="111"/>
      <c r="D85" s="62"/>
      <c r="E85" s="63"/>
      <c r="F85" s="63"/>
      <c r="G85" s="53"/>
    </row>
    <row r="86" spans="1:7" ht="12" customHeight="1">
      <c r="A86" s="25"/>
      <c r="B86" s="64" t="s">
        <v>85</v>
      </c>
      <c r="C86" s="65" t="s">
        <v>105</v>
      </c>
      <c r="D86" s="66" t="s">
        <v>106</v>
      </c>
      <c r="E86" s="63"/>
      <c r="F86" s="63"/>
      <c r="G86" s="53"/>
    </row>
    <row r="87" spans="1:7" ht="12" customHeight="1">
      <c r="A87" s="25"/>
      <c r="B87" s="67" t="s">
        <v>107</v>
      </c>
      <c r="C87" s="68">
        <f>G33</f>
        <v>13455000</v>
      </c>
      <c r="D87" s="69">
        <f>(C87/C93)</f>
        <v>0.40311439802392152</v>
      </c>
      <c r="E87" s="63"/>
      <c r="F87" s="63"/>
      <c r="G87" s="53"/>
    </row>
    <row r="88" spans="1:7" ht="12" customHeight="1">
      <c r="A88" s="25"/>
      <c r="B88" s="67" t="s">
        <v>108</v>
      </c>
      <c r="C88" s="68">
        <f>G38</f>
        <v>0</v>
      </c>
      <c r="D88" s="69">
        <v>0</v>
      </c>
      <c r="E88" s="63"/>
      <c r="F88" s="63"/>
      <c r="G88" s="53"/>
    </row>
    <row r="89" spans="1:7" ht="12" customHeight="1">
      <c r="A89" s="25"/>
      <c r="B89" s="67" t="s">
        <v>109</v>
      </c>
      <c r="C89" s="68">
        <f>G43</f>
        <v>180000</v>
      </c>
      <c r="D89" s="69">
        <f>(C89/C93)</f>
        <v>5.392834756172863E-3</v>
      </c>
      <c r="E89" s="63"/>
      <c r="F89" s="63"/>
      <c r="G89" s="53"/>
    </row>
    <row r="90" spans="1:7" ht="12" customHeight="1">
      <c r="A90" s="25"/>
      <c r="B90" s="67" t="s">
        <v>61</v>
      </c>
      <c r="C90" s="68">
        <f>G62</f>
        <v>8799701</v>
      </c>
      <c r="D90" s="69">
        <f>(C90/C93)</f>
        <v>0.26364074109293945</v>
      </c>
      <c r="E90" s="63"/>
      <c r="F90" s="63"/>
      <c r="G90" s="53"/>
    </row>
    <row r="91" spans="1:7" ht="12" customHeight="1">
      <c r="A91" s="25"/>
      <c r="B91" s="67" t="s">
        <v>110</v>
      </c>
      <c r="C91" s="70">
        <f>G68</f>
        <v>9942921</v>
      </c>
      <c r="D91" s="69">
        <f>(C91/C93)</f>
        <v>0.29789183303711692</v>
      </c>
      <c r="E91" s="71"/>
      <c r="F91" s="71"/>
      <c r="G91" s="53"/>
    </row>
    <row r="92" spans="1:7" ht="12" customHeight="1">
      <c r="A92" s="25"/>
      <c r="B92" s="67" t="s">
        <v>111</v>
      </c>
      <c r="C92" s="70">
        <v>1000000</v>
      </c>
      <c r="D92" s="69">
        <f>(C92/C93)</f>
        <v>2.9960193089849242E-2</v>
      </c>
      <c r="E92" s="71"/>
      <c r="F92" s="71"/>
      <c r="G92" s="53"/>
    </row>
    <row r="93" spans="1:7" ht="12.75" customHeight="1" thickBot="1">
      <c r="A93" s="25"/>
      <c r="B93" s="72" t="s">
        <v>112</v>
      </c>
      <c r="C93" s="73">
        <f>SUM(C87:C92)</f>
        <v>33377622</v>
      </c>
      <c r="D93" s="74">
        <f>SUM(D87:D92)</f>
        <v>1</v>
      </c>
      <c r="E93" s="71"/>
      <c r="F93" s="71"/>
      <c r="G93" s="53"/>
    </row>
    <row r="94" spans="1:7" ht="12" customHeight="1">
      <c r="A94" s="25"/>
      <c r="B94" s="31"/>
      <c r="C94" s="52"/>
      <c r="D94" s="52"/>
      <c r="E94" s="52"/>
      <c r="F94" s="52"/>
      <c r="G94" s="53"/>
    </row>
    <row r="95" spans="1:7" ht="12.75" customHeight="1" thickBot="1">
      <c r="A95" s="25"/>
      <c r="B95" s="29"/>
      <c r="C95" s="52"/>
      <c r="D95" s="52"/>
      <c r="E95" s="52"/>
      <c r="F95" s="52"/>
      <c r="G95" s="53"/>
    </row>
    <row r="96" spans="1:7" ht="12" customHeight="1" thickBot="1">
      <c r="A96" s="25"/>
      <c r="B96" s="107" t="s">
        <v>113</v>
      </c>
      <c r="C96" s="108"/>
      <c r="D96" s="108"/>
      <c r="E96" s="109"/>
      <c r="F96" s="71"/>
      <c r="G96" s="53"/>
    </row>
    <row r="97" spans="1:7" ht="12" customHeight="1">
      <c r="A97" s="25"/>
      <c r="B97" s="75" t="s">
        <v>114</v>
      </c>
      <c r="C97" s="76">
        <f>ROUND((D97/10)*0.9,0)*10</f>
        <v>7200</v>
      </c>
      <c r="D97" s="76">
        <f>G9</f>
        <v>8000</v>
      </c>
      <c r="E97" s="77">
        <f>ROUND(D97/10*1.1,0)*10</f>
        <v>8800</v>
      </c>
      <c r="F97" s="78"/>
      <c r="G97" s="79"/>
    </row>
    <row r="98" spans="1:7" ht="12.75" customHeight="1" thickBot="1">
      <c r="A98" s="25"/>
      <c r="B98" s="72" t="s">
        <v>115</v>
      </c>
      <c r="C98" s="97">
        <f>(G72/C97)</f>
        <v>4721.7365416666671</v>
      </c>
      <c r="D98" s="97">
        <f>(G72/D97)</f>
        <v>4249.5628875000002</v>
      </c>
      <c r="E98" s="98">
        <f>(G72/E97)</f>
        <v>3863.238988636364</v>
      </c>
      <c r="F98" s="78"/>
      <c r="G98" s="79"/>
    </row>
    <row r="99" spans="1:7" ht="15.6" customHeight="1">
      <c r="A99" s="25"/>
      <c r="B99" s="51" t="s">
        <v>116</v>
      </c>
      <c r="C99" s="25"/>
      <c r="D99" s="25"/>
      <c r="E99" s="25"/>
      <c r="F99" s="25"/>
      <c r="G99" s="26"/>
    </row>
  </sheetData>
  <mergeCells count="9">
    <mergeCell ref="E9:F9"/>
    <mergeCell ref="E14:F14"/>
    <mergeCell ref="E15:F15"/>
    <mergeCell ref="B17:G17"/>
    <mergeCell ref="B96:E96"/>
    <mergeCell ref="B85:C85"/>
    <mergeCell ref="E13:F13"/>
    <mergeCell ref="E11:F11"/>
    <mergeCell ref="E10:F10"/>
  </mergeCells>
  <pageMargins left="0.78740157480314965" right="0.39370078740157483" top="0.59055118110236227" bottom="0.39370078740157483" header="0" footer="0"/>
  <pageSetup paperSize="14" scale="90" fitToHeight="4" orientation="portrait" r:id="rId1"/>
  <headerFooter>
    <oddFooter>&amp;C&amp;"Helvetica Neue,Regular"&amp;12&amp;K000000&amp;P</oddFooter>
  </headerFooter>
  <rowBreaks count="1" manualBreakCount="1">
    <brk id="63" min="1" max="6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9697061E5B77846A271EEEC38A073E3" ma:contentTypeVersion="4" ma:contentTypeDescription="Crear nuevo documento." ma:contentTypeScope="" ma:versionID="5bf5ccadf810987d5d1ebb8d4cf09a89">
  <xsd:schema xmlns:xsd="http://www.w3.org/2001/XMLSchema" xmlns:xs="http://www.w3.org/2001/XMLSchema" xmlns:p="http://schemas.microsoft.com/office/2006/metadata/properties" xmlns:ns2="10b82782-c0f5-416e-ae65-72e3340045c9" xmlns:ns3="bea4a5c6-dd9c-492d-ab53-e1e14423e944" targetNamespace="http://schemas.microsoft.com/office/2006/metadata/properties" ma:root="true" ma:fieldsID="9af12570691e92a3aeadeec3feb00083" ns2:_="" ns3:_="">
    <xsd:import namespace="10b82782-c0f5-416e-ae65-72e3340045c9"/>
    <xsd:import namespace="bea4a5c6-dd9c-492d-ab53-e1e14423e94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b82782-c0f5-416e-ae65-72e3340045c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a4a5c6-dd9c-492d-ab53-e1e14423e94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169355E-817F-4156-9D4C-5140AFBD5645}"/>
</file>

<file path=customXml/itemProps2.xml><?xml version="1.0" encoding="utf-8"?>
<ds:datastoreItem xmlns:ds="http://schemas.openxmlformats.org/officeDocument/2006/customXml" ds:itemID="{E61E0A0B-3F6F-4E6A-9578-51F84C80D107}"/>
</file>

<file path=customXml/itemProps3.xml><?xml version="1.0" encoding="utf-8"?>
<ds:datastoreItem xmlns:ds="http://schemas.openxmlformats.org/officeDocument/2006/customXml" ds:itemID="{E8C8C8B2-289D-4E7C-956E-DE43CB08C38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Valenzuela Pulgar Carolina Mónica</cp:lastModifiedBy>
  <cp:revision/>
  <dcterms:created xsi:type="dcterms:W3CDTF">2020-11-27T12:49:26Z</dcterms:created>
  <dcterms:modified xsi:type="dcterms:W3CDTF">2022-06-14T13:36:22Z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0x01010039697061E5B77846A271EEEC38A073E3</vt:lpwstr>
  </property>
</Properties>
</file>