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VICENTE\A JUNIO\"/>
    </mc:Choice>
  </mc:AlternateContent>
  <bookViews>
    <workbookView xWindow="-105" yWindow="-105" windowWidth="19425" windowHeight="10305"/>
  </bookViews>
  <sheets>
    <sheet name="TOMATE BOTAD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66" i="1"/>
  <c r="G65" i="1"/>
  <c r="G60" i="1"/>
  <c r="G59" i="1"/>
  <c r="G58" i="1"/>
  <c r="G56" i="1"/>
  <c r="G55" i="1"/>
  <c r="G54" i="1"/>
  <c r="G53" i="1"/>
  <c r="G52" i="1"/>
  <c r="G50" i="1"/>
  <c r="G48" i="1"/>
  <c r="G47" i="1"/>
  <c r="G46" i="1"/>
  <c r="G44" i="1"/>
  <c r="G38" i="1"/>
  <c r="G37" i="1"/>
  <c r="G36" i="1"/>
  <c r="G32" i="1"/>
  <c r="C89" i="1" s="1"/>
  <c r="G26" i="1"/>
  <c r="G25" i="1"/>
  <c r="G24" i="1"/>
  <c r="G23" i="1"/>
  <c r="G22" i="1"/>
  <c r="G21" i="1"/>
  <c r="G20" i="1"/>
  <c r="G11" i="1"/>
  <c r="G73" i="1" s="1"/>
  <c r="G39" i="1" l="1"/>
  <c r="C90" i="1" s="1"/>
  <c r="G68" i="1"/>
  <c r="C92" i="1" s="1"/>
  <c r="G61" i="1"/>
  <c r="C91" i="1" s="1"/>
  <c r="G27" i="1"/>
  <c r="C88" i="1"/>
  <c r="G70" i="1" l="1"/>
  <c r="G71" i="1" s="1"/>
  <c r="C93" i="1" l="1"/>
  <c r="C94" i="1" s="1"/>
  <c r="G72" i="1"/>
  <c r="G74" i="1" s="1"/>
  <c r="E99" i="1" l="1"/>
  <c r="D99" i="1"/>
  <c r="C99" i="1"/>
  <c r="D89" i="1"/>
  <c r="D90" i="1"/>
  <c r="D92" i="1"/>
  <c r="D91" i="1"/>
  <c r="D88" i="1"/>
  <c r="D93" i="1"/>
  <c r="D94" i="1" l="1"/>
</calcChain>
</file>

<file path=xl/sharedStrings.xml><?xml version="1.0" encoding="utf-8"?>
<sst xmlns="http://schemas.openxmlformats.org/spreadsheetml/2006/main" count="177" uniqueCount="120">
  <si>
    <t>RUBRO O CULTIVO</t>
  </si>
  <si>
    <t>TOMATE BOTADO</t>
  </si>
  <si>
    <t>RENDIMIENTO (Kg/Há.)</t>
  </si>
  <si>
    <t>VARIEDAD</t>
  </si>
  <si>
    <t>Gladiador, Colono, Toqui, Martina</t>
  </si>
  <si>
    <t>FECHA ESTIMADA PRECIO VENTA</t>
  </si>
  <si>
    <t xml:space="preserve">Enero - Febrero </t>
  </si>
  <si>
    <t>NIVEL TECNOLOGICO</t>
  </si>
  <si>
    <t>Alto</t>
  </si>
  <si>
    <t>PRECIO ESPERADO ($/kg)</t>
  </si>
  <si>
    <t>REGION</t>
  </si>
  <si>
    <t>Lib. B. O'Higgins</t>
  </si>
  <si>
    <t>INGRESO ESPERADO, con IVA ($)</t>
  </si>
  <si>
    <t>AREA</t>
  </si>
  <si>
    <t>San Vicente</t>
  </si>
  <si>
    <t>DESTINO PRODUCCION</t>
  </si>
  <si>
    <t>Mercado local</t>
  </si>
  <si>
    <t>COMUNA/LOCALIDAD</t>
  </si>
  <si>
    <t>FECHA DE COSECHA</t>
  </si>
  <si>
    <t>Diciembre - Febrero</t>
  </si>
  <si>
    <t>FECHA PRECIO INSUMOS</t>
  </si>
  <si>
    <t>CONTINGENCIA</t>
  </si>
  <si>
    <t>Heladas, lluvias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</si>
  <si>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</si>
  <si>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</si>
  <si>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</si>
  <si>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</si>
  <si>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</si>
  <si>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</si>
  <si>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</si>
  <si>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</si>
  <si>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</si>
  <si>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</si>
  <si>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 xml:space="preserve">Septiembre-Octubre </t>
  </si>
  <si>
    <t>Transplante</t>
  </si>
  <si>
    <t>Septiembre</t>
  </si>
  <si>
    <t>Replante</t>
  </si>
  <si>
    <t>Riegos</t>
  </si>
  <si>
    <t>Septiembre - Febrero</t>
  </si>
  <si>
    <t xml:space="preserve">Aplicación de fertilizantes  </t>
  </si>
  <si>
    <t>Septiembre - Enero</t>
  </si>
  <si>
    <t>Aplicación de pesticidas</t>
  </si>
  <si>
    <t>Labores de cosecha</t>
  </si>
  <si>
    <t>caja</t>
  </si>
  <si>
    <t>Diciembre - Enero</t>
  </si>
  <si>
    <t>Subtotal Jornadas Hombre</t>
  </si>
  <si>
    <t>JORNADAS ANIMAL</t>
  </si>
  <si>
    <t>Subtotal Jornadas Animal</t>
  </si>
  <si>
    <t>MAQUINARIA</t>
  </si>
  <si>
    <t>Aradura</t>
  </si>
  <si>
    <t>JM</t>
  </si>
  <si>
    <t>Agosto - Septiembre</t>
  </si>
  <si>
    <t>Rastrajes (2)</t>
  </si>
  <si>
    <t>Melgadura</t>
  </si>
  <si>
    <t>Subtotal Costo Maquinaria</t>
  </si>
  <si>
    <t>INSUMOS</t>
  </si>
  <si>
    <t>Insumos</t>
  </si>
  <si>
    <t>Unidad (Kg/l/u)</t>
  </si>
  <si>
    <t>Cantidad (Kg/l/u)</t>
  </si>
  <si>
    <t>PLANTAS O SEMILLAS</t>
  </si>
  <si>
    <t>Plántulas</t>
  </si>
  <si>
    <t>c/u</t>
  </si>
  <si>
    <t>FERTILIZANTES</t>
  </si>
  <si>
    <t>Superfosfato triple</t>
  </si>
  <si>
    <t>kg</t>
  </si>
  <si>
    <t>Nitrato de potasio</t>
  </si>
  <si>
    <t>Octubre - Febrero</t>
  </si>
  <si>
    <t>Mezcla hortalicera</t>
  </si>
  <si>
    <t>Octubre - Enero</t>
  </si>
  <si>
    <t>HERBICIDAS</t>
  </si>
  <si>
    <t>Sencor 480</t>
  </si>
  <si>
    <t>lt</t>
  </si>
  <si>
    <t>INSECTICIDAS</t>
  </si>
  <si>
    <t>Evisect</t>
  </si>
  <si>
    <t xml:space="preserve">Octubre- Diciembre </t>
  </si>
  <si>
    <t xml:space="preserve">Muralla delta </t>
  </si>
  <si>
    <t>Sunfire 240 SC</t>
  </si>
  <si>
    <t>Noviembre - Enero</t>
  </si>
  <si>
    <t>Success 48</t>
  </si>
  <si>
    <t>FUNGICIDAS</t>
  </si>
  <si>
    <t>Previcur Energy 840 SL</t>
  </si>
  <si>
    <t>Bellis</t>
  </si>
  <si>
    <t>Ridomil Gold  MZ 68 WP</t>
  </si>
  <si>
    <t>Subtotal Insumos</t>
  </si>
  <si>
    <t>OTROS</t>
  </si>
  <si>
    <t>Item</t>
  </si>
  <si>
    <t>Fletes</t>
  </si>
  <si>
    <t>Diciembre-Febrero</t>
  </si>
  <si>
    <t>Derecho de ingreso a Lo Valledor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</si>
  <si>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</si>
  <si>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</si>
  <si>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</si>
  <si>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</si>
  <si>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</si>
  <si>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</si>
  <si>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</si>
  <si>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</si>
  <si>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</si>
  <si>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</si>
  <si>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</si>
  <si>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</si>
  <si>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</si>
  <si>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</si>
  <si>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 xml:space="preserve">7. Marco de plantación es de 0,4x1,6 En concideración de plantas injertadas </t>
  </si>
  <si>
    <t>8.Se debe considerar una merma de un 15% por producción no comercial.</t>
  </si>
  <si>
    <t xml:space="preserve">9. Esta recomendaciones es solo referencial 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</si>
  <si>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</si>
  <si>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</si>
  <si>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</si>
  <si>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</si>
  <si>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</si>
  <si>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</si>
  <si>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</si>
  <si>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.</t>
  </si>
  <si>
    <t>Rendimiento (kG/hà)</t>
  </si>
  <si>
    <t>Costo unitario ($/KG) (*)</t>
  </si>
  <si>
    <t>(*): Este valor representa el valor mìnimo de venta del producto</t>
  </si>
  <si>
    <t>Nemacur 240 CS</t>
  </si>
  <si>
    <t>Cajas plasticas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</si>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</sst>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_-* #,##0.00_-;\-* #,##0.00_-;_-* &quot;-&quot;??_-;_-@_-"/>
    <numFmt numFmtId="165" formatCode="#.##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5">
    <font>
      <sz val="11"/>
      <color indexed="8"/>
      <name val="Calibri"/>
      <charset val="134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rgb="FF000000"/>
      <name val="Calibri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sz val="11"/>
      <color theme="1"/>
      <name val="Helvetica Neue"/>
      <charset val="134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u/>
      <sz val="7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theme="9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auto="1"/>
      </left>
      <right style="thin">
        <color indexed="11"/>
      </right>
      <top style="thin">
        <color auto="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auto="1"/>
      </top>
      <bottom style="thin">
        <color indexed="11"/>
      </bottom>
      <diagonal/>
    </border>
    <border>
      <left style="thin">
        <color indexed="11"/>
      </left>
      <right style="thin">
        <color auto="1"/>
      </right>
      <top style="thin">
        <color auto="1"/>
      </top>
      <bottom style="thin">
        <color indexed="11"/>
      </bottom>
      <diagonal/>
    </border>
    <border>
      <left style="thin">
        <color auto="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auto="1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indexed="11"/>
      </right>
      <top style="thin">
        <color indexed="1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auto="1"/>
      </bottom>
      <diagonal/>
    </border>
    <border>
      <left style="thin">
        <color indexed="11"/>
      </left>
      <right style="thin">
        <color auto="1"/>
      </right>
      <top style="thin">
        <color indexed="1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</borders>
  <cellStyleXfs count="5">
    <xf numFmtId="0" fontId="0" fillId="0" borderId="0" applyNumberFormat="0" applyFill="0" applyBorder="0" applyProtection="0"/>
    <xf numFmtId="0" fontId="18" fillId="0" borderId="0"/>
    <xf numFmtId="0" fontId="19" fillId="0" borderId="0"/>
    <xf numFmtId="164" fontId="16" fillId="0" borderId="0" applyFont="0" applyFill="0" applyBorder="0" applyAlignment="0" applyProtection="0"/>
    <xf numFmtId="41" fontId="23" fillId="0" borderId="0" applyFont="0" applyFill="0" applyBorder="0" applyAlignment="0" applyProtection="0"/>
  </cellStyleXfs>
  <cellXfs count="13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wrapText="1"/>
    </xf>
    <xf numFmtId="0" fontId="3" fillId="2" borderId="7" xfId="0" applyFont="1" applyFill="1" applyBorder="1" applyAlignment="1"/>
    <xf numFmtId="3" fontId="5" fillId="0" borderId="8" xfId="2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wrapText="1"/>
    </xf>
    <xf numFmtId="0" fontId="2" fillId="2" borderId="6" xfId="0" applyNumberFormat="1" applyFont="1" applyFill="1" applyBorder="1" applyAlignment="1">
      <alignment wrapText="1"/>
    </xf>
    <xf numFmtId="3" fontId="2" fillId="2" borderId="6" xfId="0" applyNumberFormat="1" applyFont="1" applyFill="1" applyBorder="1" applyAlignment="1">
      <alignment horizontal="right" wrapText="1"/>
    </xf>
    <xf numFmtId="0" fontId="3" fillId="2" borderId="9" xfId="0" applyFont="1" applyFill="1" applyBorder="1" applyAlignment="1">
      <alignment wrapText="1"/>
    </xf>
    <xf numFmtId="14" fontId="3" fillId="2" borderId="10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10" xfId="0" applyFont="1" applyFill="1" applyBorder="1" applyAlignment="1"/>
    <xf numFmtId="0" fontId="3" fillId="2" borderId="10" xfId="0" applyFont="1" applyFill="1" applyBorder="1" applyAlignment="1">
      <alignment horizontal="justify" wrapText="1"/>
    </xf>
    <xf numFmtId="0" fontId="0" fillId="2" borderId="11" xfId="0" applyFont="1" applyFill="1" applyBorder="1" applyAlignment="1"/>
    <xf numFmtId="0" fontId="3" fillId="2" borderId="12" xfId="0" applyFont="1" applyFill="1" applyBorder="1" applyAlignment="1"/>
    <xf numFmtId="0" fontId="3" fillId="2" borderId="13" xfId="0" applyFont="1" applyFill="1" applyBorder="1" applyAlignment="1">
      <alignment horizontal="left"/>
    </xf>
    <xf numFmtId="0" fontId="3" fillId="2" borderId="13" xfId="0" applyFont="1" applyFill="1" applyBorder="1" applyAlignment="1"/>
    <xf numFmtId="49" fontId="1" fillId="5" borderId="14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/>
    <xf numFmtId="49" fontId="1" fillId="5" borderId="16" xfId="0" applyNumberFormat="1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1" fillId="3" borderId="16" xfId="0" applyNumberFormat="1" applyFont="1" applyFill="1" applyBorder="1" applyAlignment="1">
      <alignment horizontal="center" vertical="center"/>
    </xf>
    <xf numFmtId="49" fontId="1" fillId="3" borderId="1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right" wrapText="1"/>
    </xf>
    <xf numFmtId="49" fontId="4" fillId="3" borderId="16" xfId="0" applyNumberFormat="1" applyFont="1" applyFill="1" applyBorder="1" applyAlignment="1">
      <alignment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3" fontId="4" fillId="3" borderId="16" xfId="0" applyNumberFormat="1" applyFont="1" applyFill="1" applyBorder="1" applyAlignment="1">
      <alignment vertical="center"/>
    </xf>
    <xf numFmtId="0" fontId="3" fillId="2" borderId="18" xfId="0" applyFont="1" applyFill="1" applyBorder="1" applyAlignment="1"/>
    <xf numFmtId="0" fontId="3" fillId="2" borderId="19" xfId="0" applyFont="1" applyFill="1" applyBorder="1" applyAlignment="1"/>
    <xf numFmtId="3" fontId="3" fillId="2" borderId="19" xfId="0" applyNumberFormat="1" applyFont="1" applyFill="1" applyBorder="1" applyAlignment="1"/>
    <xf numFmtId="49" fontId="1" fillId="3" borderId="14" xfId="0" applyNumberFormat="1" applyFont="1" applyFill="1" applyBorder="1" applyAlignment="1">
      <alignment horizontal="center" vertical="center"/>
    </xf>
    <xf numFmtId="49" fontId="1" fillId="3" borderId="14" xfId="0" applyNumberFormat="1" applyFont="1" applyFill="1" applyBorder="1" applyAlignment="1">
      <alignment horizontal="center" vertical="center" wrapText="1"/>
    </xf>
    <xf numFmtId="49" fontId="7" fillId="3" borderId="16" xfId="0" applyNumberFormat="1" applyFont="1" applyFill="1" applyBorder="1" applyAlignment="1">
      <alignment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vertical="center"/>
    </xf>
    <xf numFmtId="3" fontId="7" fillId="3" borderId="16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wrapText="1"/>
    </xf>
    <xf numFmtId="165" fontId="2" fillId="2" borderId="6" xfId="0" applyNumberFormat="1" applyFont="1" applyFill="1" applyBorder="1" applyAlignment="1">
      <alignment horizontal="right" wrapText="1"/>
    </xf>
    <xf numFmtId="49" fontId="9" fillId="3" borderId="16" xfId="0" applyNumberFormat="1" applyFont="1" applyFill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vertical="center"/>
    </xf>
    <xf numFmtId="3" fontId="9" fillId="3" borderId="16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/>
    <xf numFmtId="0" fontId="0" fillId="2" borderId="20" xfId="0" applyFont="1" applyFill="1" applyBorder="1" applyAlignment="1"/>
    <xf numFmtId="49" fontId="9" fillId="3" borderId="21" xfId="0" applyNumberFormat="1" applyFont="1" applyFill="1" applyBorder="1" applyAlignment="1">
      <alignment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vertical="center"/>
    </xf>
    <xf numFmtId="3" fontId="9" fillId="3" borderId="21" xfId="0" applyNumberFormat="1" applyFont="1" applyFill="1" applyBorder="1" applyAlignment="1">
      <alignment vertical="center"/>
    </xf>
    <xf numFmtId="0" fontId="3" fillId="2" borderId="22" xfId="0" applyFont="1" applyFill="1" applyBorder="1" applyAlignment="1"/>
    <xf numFmtId="3" fontId="3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16" xfId="0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49" fontId="0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166" fontId="1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49" fontId="11" fillId="2" borderId="31" xfId="0" applyNumberFormat="1" applyFont="1" applyFill="1" applyBorder="1" applyAlignment="1">
      <alignment vertical="center"/>
    </xf>
    <xf numFmtId="0" fontId="12" fillId="2" borderId="32" xfId="0" applyFont="1" applyFill="1" applyBorder="1" applyAlignment="1"/>
    <xf numFmtId="0" fontId="12" fillId="2" borderId="33" xfId="0" applyFont="1" applyFill="1" applyBorder="1" applyAlignment="1"/>
    <xf numFmtId="49" fontId="12" fillId="2" borderId="34" xfId="0" applyNumberFormat="1" applyFont="1" applyFill="1" applyBorder="1" applyAlignment="1">
      <alignment vertical="center"/>
    </xf>
    <xf numFmtId="0" fontId="12" fillId="2" borderId="0" xfId="0" applyFont="1" applyFill="1" applyBorder="1" applyAlignment="1"/>
    <xf numFmtId="0" fontId="12" fillId="2" borderId="35" xfId="0" applyFont="1" applyFill="1" applyBorder="1" applyAlignment="1"/>
    <xf numFmtId="0" fontId="12" fillId="2" borderId="0" xfId="0" applyFont="1" applyFill="1" applyBorder="1" applyAlignment="1"/>
    <xf numFmtId="0" fontId="12" fillId="2" borderId="35" xfId="0" applyFont="1" applyFill="1" applyBorder="1" applyAlignment="1"/>
    <xf numFmtId="0" fontId="13" fillId="0" borderId="34" xfId="0" applyNumberFormat="1" applyFont="1" applyBorder="1" applyAlignment="1"/>
    <xf numFmtId="0" fontId="0" fillId="2" borderId="0" xfId="0" applyFont="1" applyFill="1" applyAlignment="1"/>
    <xf numFmtId="0" fontId="13" fillId="0" borderId="36" xfId="0" applyNumberFormat="1" applyFont="1" applyBorder="1" applyAlignment="1"/>
    <xf numFmtId="0" fontId="12" fillId="2" borderId="37" xfId="0" applyFont="1" applyFill="1" applyBorder="1" applyAlignment="1"/>
    <xf numFmtId="0" fontId="12" fillId="2" borderId="38" xfId="0" applyFont="1" applyFill="1" applyBorder="1" applyAlignment="1"/>
    <xf numFmtId="0" fontId="13" fillId="0" borderId="0" xfId="0" applyNumberFormat="1" applyFont="1" applyBorder="1" applyAlignment="1"/>
    <xf numFmtId="0" fontId="12" fillId="2" borderId="0" xfId="0" applyFont="1" applyFill="1" applyBorder="1" applyAlignment="1"/>
    <xf numFmtId="0" fontId="12" fillId="2" borderId="0" xfId="0" applyFont="1" applyFill="1" applyBorder="1" applyAlignment="1"/>
    <xf numFmtId="49" fontId="11" fillId="2" borderId="39" xfId="0" applyNumberFormat="1" applyFont="1" applyFill="1" applyBorder="1" applyAlignment="1">
      <alignment vertical="center"/>
    </xf>
    <xf numFmtId="3" fontId="11" fillId="2" borderId="40" xfId="0" applyNumberFormat="1" applyFont="1" applyFill="1" applyBorder="1" applyAlignment="1">
      <alignment vertical="center"/>
    </xf>
    <xf numFmtId="9" fontId="12" fillId="2" borderId="41" xfId="0" applyNumberFormat="1" applyFont="1" applyFill="1" applyBorder="1" applyAlignment="1"/>
    <xf numFmtId="0" fontId="12" fillId="7" borderId="0" xfId="0" applyFont="1" applyFill="1" applyBorder="1" applyAlignment="1"/>
    <xf numFmtId="49" fontId="11" fillId="2" borderId="42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9" fontId="12" fillId="2" borderId="43" xfId="0" applyNumberFormat="1" applyFont="1" applyFill="1" applyBorder="1" applyAlignment="1"/>
    <xf numFmtId="167" fontId="11" fillId="2" borderId="6" xfId="0" applyNumberFormat="1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49" fontId="11" fillId="8" borderId="44" xfId="0" applyNumberFormat="1" applyFont="1" applyFill="1" applyBorder="1" applyAlignment="1">
      <alignment vertical="center"/>
    </xf>
    <xf numFmtId="167" fontId="11" fillId="8" borderId="45" xfId="0" applyNumberFormat="1" applyFont="1" applyFill="1" applyBorder="1" applyAlignment="1">
      <alignment vertical="center"/>
    </xf>
    <xf numFmtId="9" fontId="11" fillId="8" borderId="46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0" fillId="9" borderId="47" xfId="0" applyFont="1" applyFill="1" applyBorder="1" applyAlignment="1">
      <alignment vertical="center"/>
    </xf>
    <xf numFmtId="49" fontId="15" fillId="9" borderId="0" xfId="0" applyNumberFormat="1" applyFont="1" applyFill="1" applyBorder="1" applyAlignment="1">
      <alignment vertical="center"/>
    </xf>
    <xf numFmtId="0" fontId="10" fillId="9" borderId="0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0" fontId="10" fillId="7" borderId="47" xfId="0" applyFont="1" applyFill="1" applyBorder="1" applyAlignment="1">
      <alignment vertical="center"/>
    </xf>
    <xf numFmtId="0" fontId="16" fillId="0" borderId="0" xfId="0" applyNumberFormat="1" applyFont="1" applyAlignment="1"/>
    <xf numFmtId="49" fontId="11" fillId="8" borderId="39" xfId="0" applyNumberFormat="1" applyFont="1" applyFill="1" applyBorder="1" applyAlignment="1">
      <alignment vertical="center"/>
    </xf>
    <xf numFmtId="3" fontId="11" fillId="8" borderId="40" xfId="0" applyNumberFormat="1" applyFont="1" applyFill="1" applyBorder="1" applyAlignment="1">
      <alignment vertical="center"/>
    </xf>
    <xf numFmtId="3" fontId="11" fillId="8" borderId="41" xfId="0" applyNumberFormat="1" applyFont="1" applyFill="1" applyBorder="1" applyAlignment="1">
      <alignment vertical="center"/>
    </xf>
    <xf numFmtId="0" fontId="11" fillId="7" borderId="0" xfId="0" applyFont="1" applyFill="1" applyBorder="1" applyAlignment="1">
      <alignment vertical="center"/>
    </xf>
    <xf numFmtId="166" fontId="17" fillId="2" borderId="0" xfId="0" applyNumberFormat="1" applyFont="1" applyFill="1" applyBorder="1" applyAlignment="1">
      <alignment vertical="center"/>
    </xf>
    <xf numFmtId="167" fontId="11" fillId="8" borderId="46" xfId="0" applyNumberFormat="1" applyFont="1" applyFill="1" applyBorder="1" applyAlignment="1">
      <alignment vertical="center"/>
    </xf>
    <xf numFmtId="49" fontId="12" fillId="2" borderId="0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horizontal="right" wrapText="1"/>
    </xf>
    <xf numFmtId="41" fontId="2" fillId="2" borderId="6" xfId="4" applyFont="1" applyFill="1" applyBorder="1" applyAlignment="1"/>
    <xf numFmtId="166" fontId="24" fillId="5" borderId="25" xfId="0" applyNumberFormat="1" applyFont="1" applyFill="1" applyBorder="1" applyAlignment="1">
      <alignment vertical="center"/>
    </xf>
    <xf numFmtId="166" fontId="24" fillId="3" borderId="27" xfId="0" applyNumberFormat="1" applyFont="1" applyFill="1" applyBorder="1" applyAlignment="1">
      <alignment vertical="center"/>
    </xf>
    <xf numFmtId="166" fontId="24" fillId="5" borderId="27" xfId="0" applyNumberFormat="1" applyFont="1" applyFill="1" applyBorder="1" applyAlignment="1">
      <alignment vertical="center"/>
    </xf>
    <xf numFmtId="166" fontId="24" fillId="6" borderId="30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5">
    <cellStyle name="Millares [0]" xfId="4" builtinId="6"/>
    <cellStyle name="Millares 5" xfId="3"/>
    <cellStyle name="Normal" xfId="0" builtinId="0"/>
    <cellStyle name="Normal 2" xfId="2"/>
    <cellStyle name="Normal 4" xfId="1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7F7F7F"/>
      <rgbColor rgb="004CB3B0"/>
      <rgbColor rgb="00777670"/>
      <rgbColor rgb="00FF891C"/>
      <rgbColor rgb="00FEFEFE"/>
      <rgbColor rgb="00388194"/>
      <rgbColor rgb="00AFCF2D"/>
      <rgbColor rgb="0092D050"/>
      <rgbColor rgb="00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245" y="190500"/>
          <a:ext cx="5845810" cy="117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100"/>
  <sheetViews>
    <sheetView showGridLines="0" tabSelected="1" zoomScale="154" zoomScaleNormal="154" workbookViewId="0">
      <selection activeCell="C15" sqref="C15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5.42578125" style="1" customWidth="1"/>
    <col min="9" max="239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3"/>
      <c r="C7" s="4"/>
      <c r="D7" s="2"/>
      <c r="E7" s="4"/>
      <c r="F7" s="4"/>
      <c r="G7" s="4"/>
    </row>
    <row r="8" spans="1:7" ht="12" customHeight="1">
      <c r="A8" s="5"/>
      <c r="B8" s="6" t="s">
        <v>0</v>
      </c>
      <c r="C8" s="7" t="s">
        <v>1</v>
      </c>
      <c r="D8" s="8"/>
      <c r="E8" s="127" t="s">
        <v>2</v>
      </c>
      <c r="F8" s="128"/>
      <c r="G8" s="9">
        <v>72000</v>
      </c>
    </row>
    <row r="9" spans="1:7" ht="25.5">
      <c r="A9" s="5"/>
      <c r="B9" s="10" t="s">
        <v>3</v>
      </c>
      <c r="C9" s="7" t="s">
        <v>4</v>
      </c>
      <c r="D9" s="11"/>
      <c r="E9" s="10" t="s">
        <v>5</v>
      </c>
      <c r="F9" s="12"/>
      <c r="G9" s="12" t="s">
        <v>6</v>
      </c>
    </row>
    <row r="10" spans="1:7" ht="25.5">
      <c r="A10" s="5"/>
      <c r="B10" s="10" t="s">
        <v>7</v>
      </c>
      <c r="C10" s="7" t="s">
        <v>8</v>
      </c>
      <c r="D10" s="11"/>
      <c r="E10" s="10" t="s">
        <v>9</v>
      </c>
      <c r="F10" s="12"/>
      <c r="G10" s="12">
        <v>280</v>
      </c>
    </row>
    <row r="11" spans="1:7" ht="12" customHeight="1">
      <c r="A11" s="5"/>
      <c r="B11" s="10" t="s">
        <v>10</v>
      </c>
      <c r="C11" s="7" t="s">
        <v>11</v>
      </c>
      <c r="D11" s="11"/>
      <c r="E11" s="10" t="s">
        <v>12</v>
      </c>
      <c r="F11" s="12"/>
      <c r="G11" s="12">
        <f>+G8*G10</f>
        <v>20160000</v>
      </c>
    </row>
    <row r="12" spans="1:7" ht="12" customHeight="1">
      <c r="A12" s="5"/>
      <c r="B12" s="10" t="s">
        <v>13</v>
      </c>
      <c r="C12" s="7" t="s">
        <v>14</v>
      </c>
      <c r="D12" s="11"/>
      <c r="E12" s="10" t="s">
        <v>15</v>
      </c>
      <c r="F12" s="12"/>
      <c r="G12" s="12" t="s">
        <v>16</v>
      </c>
    </row>
    <row r="13" spans="1:7" ht="12" customHeight="1">
      <c r="A13" s="5"/>
      <c r="B13" s="10" t="s">
        <v>17</v>
      </c>
      <c r="C13" s="7" t="s">
        <v>14</v>
      </c>
      <c r="D13" s="11"/>
      <c r="E13" s="10" t="s">
        <v>18</v>
      </c>
      <c r="F13" s="12"/>
      <c r="G13" s="12" t="s">
        <v>19</v>
      </c>
    </row>
    <row r="14" spans="1:7" ht="12" customHeight="1">
      <c r="A14" s="5"/>
      <c r="B14" s="10" t="s">
        <v>20</v>
      </c>
      <c r="C14" s="7" t="s">
        <v>119</v>
      </c>
      <c r="D14" s="11"/>
      <c r="E14" s="10" t="s">
        <v>21</v>
      </c>
      <c r="F14" s="12"/>
      <c r="G14" s="12" t="s">
        <v>22</v>
      </c>
    </row>
    <row r="15" spans="1:7" ht="12" customHeight="1">
      <c r="A15" s="2"/>
      <c r="B15" s="13"/>
      <c r="C15" s="14"/>
      <c r="D15" s="15"/>
      <c r="E15" s="16"/>
      <c r="F15" s="16"/>
      <c r="G15" s="17"/>
    </row>
    <row r="16" spans="1:7" ht="12" customHeight="1">
      <c r="A16" s="18"/>
      <c r="B16" s="129" t="s">
        <v>23</v>
      </c>
      <c r="C16" s="130"/>
      <c r="D16" s="130"/>
      <c r="E16" s="130"/>
      <c r="F16" s="130"/>
      <c r="G16" s="130"/>
    </row>
    <row r="17" spans="1:7" ht="12" customHeight="1">
      <c r="A17" s="2"/>
      <c r="B17" s="19"/>
      <c r="C17" s="20"/>
      <c r="D17" s="20"/>
      <c r="E17" s="20"/>
      <c r="F17" s="21"/>
      <c r="G17" s="21"/>
    </row>
    <row r="18" spans="1:7" ht="12" customHeight="1">
      <c r="A18" s="5"/>
      <c r="B18" s="22" t="s">
        <v>24</v>
      </c>
      <c r="C18" s="23"/>
      <c r="D18" s="24"/>
      <c r="E18" s="24"/>
      <c r="F18" s="24"/>
      <c r="G18" s="24"/>
    </row>
    <row r="19" spans="1:7" ht="24" customHeight="1">
      <c r="A19" s="18"/>
      <c r="B19" s="25" t="s">
        <v>25</v>
      </c>
      <c r="C19" s="25" t="s">
        <v>26</v>
      </c>
      <c r="D19" s="25" t="s">
        <v>27</v>
      </c>
      <c r="E19" s="25" t="s">
        <v>28</v>
      </c>
      <c r="F19" s="25" t="s">
        <v>29</v>
      </c>
      <c r="G19" s="25" t="s">
        <v>30</v>
      </c>
    </row>
    <row r="20" spans="1:7" ht="12.75" customHeight="1">
      <c r="A20" s="18"/>
      <c r="B20" s="10" t="s">
        <v>31</v>
      </c>
      <c r="C20" s="7" t="s">
        <v>32</v>
      </c>
      <c r="D20" s="11">
        <v>1</v>
      </c>
      <c r="E20" s="10" t="s">
        <v>33</v>
      </c>
      <c r="F20" s="12">
        <v>25000</v>
      </c>
      <c r="G20" s="12">
        <f>(D20*F20)</f>
        <v>25000</v>
      </c>
    </row>
    <row r="21" spans="1:7" ht="15">
      <c r="A21" s="18"/>
      <c r="B21" s="10" t="s">
        <v>34</v>
      </c>
      <c r="C21" s="7" t="s">
        <v>32</v>
      </c>
      <c r="D21" s="11">
        <v>9</v>
      </c>
      <c r="E21" s="10" t="s">
        <v>35</v>
      </c>
      <c r="F21" s="12">
        <v>25000</v>
      </c>
      <c r="G21" s="12">
        <f t="shared" ref="G21:G26" si="0">+D21*F21</f>
        <v>225000</v>
      </c>
    </row>
    <row r="22" spans="1:7" ht="12.75" customHeight="1">
      <c r="A22" s="18"/>
      <c r="B22" s="10" t="s">
        <v>36</v>
      </c>
      <c r="C22" s="7" t="s">
        <v>32</v>
      </c>
      <c r="D22" s="11">
        <v>1</v>
      </c>
      <c r="E22" s="10" t="s">
        <v>35</v>
      </c>
      <c r="F22" s="12">
        <v>25000</v>
      </c>
      <c r="G22" s="12">
        <f t="shared" si="0"/>
        <v>25000</v>
      </c>
    </row>
    <row r="23" spans="1:7" ht="12.75" customHeight="1">
      <c r="A23" s="18"/>
      <c r="B23" s="10" t="s">
        <v>37</v>
      </c>
      <c r="C23" s="7" t="s">
        <v>32</v>
      </c>
      <c r="D23" s="11">
        <v>14</v>
      </c>
      <c r="E23" s="10" t="s">
        <v>38</v>
      </c>
      <c r="F23" s="12">
        <v>25000</v>
      </c>
      <c r="G23" s="12">
        <f t="shared" si="0"/>
        <v>350000</v>
      </c>
    </row>
    <row r="24" spans="1:7" ht="12" customHeight="1">
      <c r="A24" s="2"/>
      <c r="B24" s="10" t="s">
        <v>39</v>
      </c>
      <c r="C24" s="7" t="s">
        <v>32</v>
      </c>
      <c r="D24" s="11">
        <v>5</v>
      </c>
      <c r="E24" s="10" t="s">
        <v>40</v>
      </c>
      <c r="F24" s="12">
        <v>25000</v>
      </c>
      <c r="G24" s="12">
        <f t="shared" si="0"/>
        <v>125000</v>
      </c>
    </row>
    <row r="25" spans="1:7" ht="12" customHeight="1">
      <c r="A25" s="5"/>
      <c r="B25" s="10" t="s">
        <v>41</v>
      </c>
      <c r="C25" s="7" t="s">
        <v>32</v>
      </c>
      <c r="D25" s="11">
        <v>8</v>
      </c>
      <c r="E25" s="10" t="s">
        <v>38</v>
      </c>
      <c r="F25" s="12">
        <v>25000</v>
      </c>
      <c r="G25" s="12">
        <f t="shared" si="0"/>
        <v>200000</v>
      </c>
    </row>
    <row r="26" spans="1:7" ht="15">
      <c r="A26" s="5"/>
      <c r="B26" s="10" t="s">
        <v>42</v>
      </c>
      <c r="C26" s="7" t="s">
        <v>43</v>
      </c>
      <c r="D26" s="11">
        <v>3888</v>
      </c>
      <c r="E26" s="10" t="s">
        <v>44</v>
      </c>
      <c r="F26" s="12">
        <v>800</v>
      </c>
      <c r="G26" s="12">
        <f t="shared" si="0"/>
        <v>3110400</v>
      </c>
    </row>
    <row r="27" spans="1:7" ht="12" customHeight="1">
      <c r="A27" s="5"/>
      <c r="B27" s="26" t="s">
        <v>45</v>
      </c>
      <c r="C27" s="27"/>
      <c r="D27" s="27"/>
      <c r="E27" s="27"/>
      <c r="F27" s="28"/>
      <c r="G27" s="29">
        <f>SUM(G20:G26)</f>
        <v>4060400</v>
      </c>
    </row>
    <row r="28" spans="1:7" ht="12" customHeight="1">
      <c r="A28" s="5"/>
      <c r="B28" s="19"/>
      <c r="C28" s="21"/>
      <c r="D28" s="21"/>
      <c r="E28" s="21"/>
      <c r="F28" s="30"/>
      <c r="G28" s="30"/>
    </row>
    <row r="29" spans="1:7" ht="12" customHeight="1">
      <c r="A29" s="2"/>
      <c r="B29" s="31" t="s">
        <v>46</v>
      </c>
      <c r="C29" s="32"/>
      <c r="D29" s="33"/>
      <c r="E29" s="33"/>
      <c r="F29" s="34"/>
      <c r="G29" s="34"/>
    </row>
    <row r="30" spans="1:7" ht="12" customHeight="1">
      <c r="A30" s="5"/>
      <c r="B30" s="35" t="s">
        <v>25</v>
      </c>
      <c r="C30" s="36" t="s">
        <v>26</v>
      </c>
      <c r="D30" s="36" t="s">
        <v>27</v>
      </c>
      <c r="E30" s="35" t="s">
        <v>28</v>
      </c>
      <c r="F30" s="36" t="s">
        <v>29</v>
      </c>
      <c r="G30" s="35" t="s">
        <v>30</v>
      </c>
    </row>
    <row r="31" spans="1:7" ht="24" customHeight="1">
      <c r="A31" s="5"/>
      <c r="B31" s="10"/>
      <c r="C31" s="7"/>
      <c r="D31" s="11"/>
      <c r="E31" s="37"/>
      <c r="F31" s="12"/>
      <c r="G31" s="12"/>
    </row>
    <row r="32" spans="1:7" ht="12.75" customHeight="1">
      <c r="A32" s="18"/>
      <c r="B32" s="38" t="s">
        <v>47</v>
      </c>
      <c r="C32" s="39"/>
      <c r="D32" s="39"/>
      <c r="E32" s="39"/>
      <c r="F32" s="40"/>
      <c r="G32" s="41">
        <f>SUM(G31)</f>
        <v>0</v>
      </c>
    </row>
    <row r="33" spans="1:7" ht="12.75" customHeight="1">
      <c r="A33" s="18"/>
      <c r="B33" s="42"/>
      <c r="C33" s="43"/>
      <c r="D33" s="43"/>
      <c r="E33" s="43"/>
      <c r="F33" s="44"/>
      <c r="G33" s="44"/>
    </row>
    <row r="34" spans="1:7" ht="12.75" customHeight="1">
      <c r="A34" s="18"/>
      <c r="B34" s="31" t="s">
        <v>48</v>
      </c>
      <c r="C34" s="32"/>
      <c r="D34" s="33"/>
      <c r="E34" s="33"/>
      <c r="F34" s="34"/>
      <c r="G34" s="34"/>
    </row>
    <row r="35" spans="1:7" ht="24">
      <c r="A35" s="18"/>
      <c r="B35" s="45" t="s">
        <v>25</v>
      </c>
      <c r="C35" s="45" t="s">
        <v>26</v>
      </c>
      <c r="D35" s="45" t="s">
        <v>27</v>
      </c>
      <c r="E35" s="45" t="s">
        <v>28</v>
      </c>
      <c r="F35" s="46" t="s">
        <v>29</v>
      </c>
      <c r="G35" s="45" t="s">
        <v>30</v>
      </c>
    </row>
    <row r="36" spans="1:7" ht="12.75" customHeight="1">
      <c r="A36" s="18"/>
      <c r="B36" s="10" t="s">
        <v>49</v>
      </c>
      <c r="C36" s="7" t="s">
        <v>50</v>
      </c>
      <c r="D36" s="11">
        <v>0.4</v>
      </c>
      <c r="E36" s="37" t="s">
        <v>51</v>
      </c>
      <c r="F36" s="12">
        <v>237500</v>
      </c>
      <c r="G36" s="12">
        <f>F36*D36</f>
        <v>95000</v>
      </c>
    </row>
    <row r="37" spans="1:7" ht="12.75" customHeight="1">
      <c r="A37" s="18"/>
      <c r="B37" s="10" t="s">
        <v>52</v>
      </c>
      <c r="C37" s="7" t="s">
        <v>50</v>
      </c>
      <c r="D37" s="11">
        <v>0.4</v>
      </c>
      <c r="E37" s="37" t="s">
        <v>35</v>
      </c>
      <c r="F37" s="12">
        <v>150000</v>
      </c>
      <c r="G37" s="12">
        <f>F37*D37</f>
        <v>60000</v>
      </c>
    </row>
    <row r="38" spans="1:7" ht="15">
      <c r="A38" s="18"/>
      <c r="B38" s="10" t="s">
        <v>53</v>
      </c>
      <c r="C38" s="7" t="s">
        <v>50</v>
      </c>
      <c r="D38" s="11">
        <v>0.2</v>
      </c>
      <c r="E38" s="37" t="s">
        <v>35</v>
      </c>
      <c r="F38" s="12">
        <v>150000</v>
      </c>
      <c r="G38" s="12">
        <f>F38*D38</f>
        <v>30000</v>
      </c>
    </row>
    <row r="39" spans="1:7" ht="15">
      <c r="A39" s="18"/>
      <c r="B39" s="47" t="s">
        <v>54</v>
      </c>
      <c r="C39" s="48"/>
      <c r="D39" s="48"/>
      <c r="E39" s="48"/>
      <c r="F39" s="49"/>
      <c r="G39" s="50">
        <f>SUM(G36:G38)</f>
        <v>185000</v>
      </c>
    </row>
    <row r="40" spans="1:7" ht="25.5" customHeight="1">
      <c r="A40" s="18"/>
      <c r="B40" s="42"/>
      <c r="C40" s="43"/>
      <c r="D40" s="43"/>
      <c r="E40" s="43"/>
      <c r="F40" s="44"/>
      <c r="G40" s="44"/>
    </row>
    <row r="41" spans="1:7" ht="12.75" customHeight="1">
      <c r="A41" s="18"/>
      <c r="B41" s="31" t="s">
        <v>55</v>
      </c>
      <c r="C41" s="32"/>
      <c r="D41" s="33"/>
      <c r="E41" s="33"/>
      <c r="F41" s="34"/>
      <c r="G41" s="34"/>
    </row>
    <row r="42" spans="1:7" ht="24">
      <c r="A42" s="18"/>
      <c r="B42" s="46" t="s">
        <v>56</v>
      </c>
      <c r="C42" s="46" t="s">
        <v>57</v>
      </c>
      <c r="D42" s="46" t="s">
        <v>58</v>
      </c>
      <c r="E42" s="46" t="s">
        <v>28</v>
      </c>
      <c r="F42" s="46" t="s">
        <v>29</v>
      </c>
      <c r="G42" s="46" t="s">
        <v>30</v>
      </c>
    </row>
    <row r="43" spans="1:7" ht="12.75" customHeight="1">
      <c r="A43" s="18"/>
      <c r="B43" s="51" t="s">
        <v>59</v>
      </c>
      <c r="C43" s="7"/>
      <c r="D43" s="11"/>
      <c r="E43" s="37"/>
      <c r="F43" s="12"/>
      <c r="G43" s="12"/>
    </row>
    <row r="44" spans="1:7" ht="15">
      <c r="A44" s="18"/>
      <c r="B44" s="10" t="s">
        <v>60</v>
      </c>
      <c r="C44" s="7" t="s">
        <v>61</v>
      </c>
      <c r="D44" s="11">
        <v>12500</v>
      </c>
      <c r="E44" s="37" t="s">
        <v>35</v>
      </c>
      <c r="F44" s="12">
        <v>250</v>
      </c>
      <c r="G44" s="12">
        <f>+D44*F44</f>
        <v>3125000</v>
      </c>
    </row>
    <row r="45" spans="1:7" ht="12.75" customHeight="1">
      <c r="A45" s="18"/>
      <c r="B45" s="51" t="s">
        <v>62</v>
      </c>
      <c r="C45" s="7"/>
      <c r="D45" s="11"/>
      <c r="E45" s="37"/>
      <c r="F45" s="12"/>
      <c r="G45" s="12"/>
    </row>
    <row r="46" spans="1:7" ht="12.75" customHeight="1">
      <c r="A46" s="5"/>
      <c r="B46" s="10" t="s">
        <v>63</v>
      </c>
      <c r="C46" s="7" t="s">
        <v>64</v>
      </c>
      <c r="D46" s="11">
        <v>300</v>
      </c>
      <c r="E46" s="37" t="s">
        <v>35</v>
      </c>
      <c r="F46" s="12">
        <v>1250</v>
      </c>
      <c r="G46" s="12">
        <f>+D46*F46</f>
        <v>375000</v>
      </c>
    </row>
    <row r="47" spans="1:7" ht="12" customHeight="1">
      <c r="A47" s="2"/>
      <c r="B47" s="10" t="s">
        <v>65</v>
      </c>
      <c r="C47" s="7" t="s">
        <v>64</v>
      </c>
      <c r="D47" s="11">
        <v>500</v>
      </c>
      <c r="E47" s="37" t="s">
        <v>66</v>
      </c>
      <c r="F47" s="12">
        <v>1920</v>
      </c>
      <c r="G47" s="12">
        <f>+D47*F47</f>
        <v>960000</v>
      </c>
    </row>
    <row r="48" spans="1:7" ht="12" customHeight="1">
      <c r="A48" s="5"/>
      <c r="B48" s="10" t="s">
        <v>67</v>
      </c>
      <c r="C48" s="7" t="s">
        <v>64</v>
      </c>
      <c r="D48" s="11">
        <v>500</v>
      </c>
      <c r="E48" s="37" t="s">
        <v>68</v>
      </c>
      <c r="F48" s="12">
        <v>1300</v>
      </c>
      <c r="G48" s="12">
        <f>+D48*F48</f>
        <v>650000</v>
      </c>
    </row>
    <row r="49" spans="1:7" ht="15">
      <c r="A49" s="5"/>
      <c r="B49" s="51" t="s">
        <v>69</v>
      </c>
      <c r="C49" s="7"/>
      <c r="D49" s="11"/>
      <c r="E49" s="37"/>
      <c r="F49" s="12"/>
      <c r="G49" s="12"/>
    </row>
    <row r="50" spans="1:7" ht="12.75" customHeight="1">
      <c r="A50" s="18"/>
      <c r="B50" s="10" t="s">
        <v>70</v>
      </c>
      <c r="C50" s="7" t="s">
        <v>71</v>
      </c>
      <c r="D50" s="11">
        <v>0.8</v>
      </c>
      <c r="E50" s="37" t="s">
        <v>35</v>
      </c>
      <c r="F50" s="12">
        <v>52000</v>
      </c>
      <c r="G50" s="12">
        <f>+D50*F50</f>
        <v>41600</v>
      </c>
    </row>
    <row r="51" spans="1:7" ht="12.75" customHeight="1">
      <c r="A51" s="18"/>
      <c r="B51" s="51" t="s">
        <v>72</v>
      </c>
      <c r="C51" s="7"/>
      <c r="D51" s="11"/>
      <c r="E51" s="37"/>
      <c r="F51" s="12"/>
      <c r="G51" s="12"/>
    </row>
    <row r="52" spans="1:7" ht="12.75" customHeight="1">
      <c r="A52" s="18"/>
      <c r="B52" s="10" t="s">
        <v>117</v>
      </c>
      <c r="C52" s="7" t="s">
        <v>71</v>
      </c>
      <c r="D52" s="11">
        <v>17</v>
      </c>
      <c r="E52" s="37" t="s">
        <v>35</v>
      </c>
      <c r="F52" s="12">
        <v>26000</v>
      </c>
      <c r="G52" s="12">
        <f>+D52*F52</f>
        <v>442000</v>
      </c>
    </row>
    <row r="53" spans="1:7" ht="12.75" customHeight="1">
      <c r="A53" s="18"/>
      <c r="B53" s="10" t="s">
        <v>73</v>
      </c>
      <c r="C53" s="7" t="s">
        <v>64</v>
      </c>
      <c r="D53" s="11">
        <v>0.5</v>
      </c>
      <c r="E53" s="37" t="s">
        <v>74</v>
      </c>
      <c r="F53" s="121">
        <v>135000</v>
      </c>
      <c r="G53" s="52">
        <f>F53*D53</f>
        <v>67500</v>
      </c>
    </row>
    <row r="54" spans="1:7" ht="12.75" customHeight="1">
      <c r="A54" s="18"/>
      <c r="B54" s="10" t="s">
        <v>75</v>
      </c>
      <c r="C54" s="7" t="s">
        <v>71</v>
      </c>
      <c r="D54" s="11">
        <v>0.5</v>
      </c>
      <c r="E54" s="37" t="s">
        <v>74</v>
      </c>
      <c r="F54" s="12">
        <v>38000</v>
      </c>
      <c r="G54" s="52">
        <f>F54*D54</f>
        <v>19000</v>
      </c>
    </row>
    <row r="55" spans="1:7" ht="12.75" customHeight="1">
      <c r="A55" s="18"/>
      <c r="B55" s="10" t="s">
        <v>76</v>
      </c>
      <c r="C55" s="7" t="s">
        <v>71</v>
      </c>
      <c r="D55" s="11">
        <v>0.5</v>
      </c>
      <c r="E55" s="37" t="s">
        <v>77</v>
      </c>
      <c r="F55" s="121">
        <v>240000</v>
      </c>
      <c r="G55" s="12">
        <f>+D55*F55</f>
        <v>120000</v>
      </c>
    </row>
    <row r="56" spans="1:7" ht="12.75" customHeight="1">
      <c r="A56" s="18"/>
      <c r="B56" s="10" t="s">
        <v>78</v>
      </c>
      <c r="C56" s="7" t="s">
        <v>71</v>
      </c>
      <c r="D56" s="11">
        <v>0.5</v>
      </c>
      <c r="E56" s="37" t="s">
        <v>68</v>
      </c>
      <c r="F56" s="121">
        <v>450000</v>
      </c>
      <c r="G56" s="12">
        <f>+D56*F56</f>
        <v>225000</v>
      </c>
    </row>
    <row r="57" spans="1:7" ht="12.75" customHeight="1">
      <c r="A57" s="18"/>
      <c r="B57" s="51" t="s">
        <v>79</v>
      </c>
      <c r="C57" s="7"/>
      <c r="D57" s="11"/>
      <c r="E57" s="37"/>
      <c r="F57" s="12"/>
      <c r="G57" s="12"/>
    </row>
    <row r="58" spans="1:7" ht="12.75" customHeight="1">
      <c r="A58" s="18"/>
      <c r="B58" s="10" t="s">
        <v>80</v>
      </c>
      <c r="C58" s="7" t="s">
        <v>71</v>
      </c>
      <c r="D58" s="11">
        <v>0.5</v>
      </c>
      <c r="E58" s="37" t="s">
        <v>35</v>
      </c>
      <c r="F58" s="121">
        <v>85000</v>
      </c>
      <c r="G58" s="12">
        <f>+D58*F58</f>
        <v>42500</v>
      </c>
    </row>
    <row r="59" spans="1:7" ht="12.75" customHeight="1">
      <c r="A59" s="18"/>
      <c r="B59" s="10" t="s">
        <v>81</v>
      </c>
      <c r="C59" s="7" t="s">
        <v>71</v>
      </c>
      <c r="D59" s="11">
        <v>1</v>
      </c>
      <c r="E59" s="37" t="s">
        <v>66</v>
      </c>
      <c r="F59" s="121">
        <v>145000</v>
      </c>
      <c r="G59" s="12">
        <f>+D59*F59</f>
        <v>145000</v>
      </c>
    </row>
    <row r="60" spans="1:7" ht="12.75" customHeight="1">
      <c r="A60" s="18"/>
      <c r="B60" s="10" t="s">
        <v>82</v>
      </c>
      <c r="C60" s="7" t="s">
        <v>64</v>
      </c>
      <c r="D60" s="11">
        <v>2.5</v>
      </c>
      <c r="E60" s="37" t="s">
        <v>40</v>
      </c>
      <c r="F60" s="12">
        <v>40852</v>
      </c>
      <c r="G60" s="12">
        <f>+D60*F60</f>
        <v>102130</v>
      </c>
    </row>
    <row r="61" spans="1:7" ht="12.75" customHeight="1">
      <c r="A61" s="18"/>
      <c r="B61" s="53" t="s">
        <v>83</v>
      </c>
      <c r="C61" s="54"/>
      <c r="D61" s="54"/>
      <c r="E61" s="54"/>
      <c r="F61" s="55"/>
      <c r="G61" s="56">
        <f>SUM(G43:G60)</f>
        <v>6314730</v>
      </c>
    </row>
    <row r="62" spans="1:7" ht="13.5" customHeight="1">
      <c r="A62" s="5"/>
      <c r="B62" s="42"/>
      <c r="C62" s="43"/>
      <c r="D62" s="43"/>
      <c r="E62" s="57"/>
      <c r="F62" s="44"/>
      <c r="G62" s="44"/>
    </row>
    <row r="63" spans="1:7" ht="12" customHeight="1">
      <c r="A63" s="2"/>
      <c r="B63" s="31" t="s">
        <v>84</v>
      </c>
      <c r="C63" s="32"/>
      <c r="D63" s="33"/>
      <c r="E63" s="33"/>
      <c r="F63" s="34"/>
      <c r="G63" s="34"/>
    </row>
    <row r="64" spans="1:7" ht="12" customHeight="1">
      <c r="A64" s="5"/>
      <c r="B64" s="45" t="s">
        <v>85</v>
      </c>
      <c r="C64" s="46" t="s">
        <v>57</v>
      </c>
      <c r="D64" s="46" t="s">
        <v>58</v>
      </c>
      <c r="E64" s="45" t="s">
        <v>28</v>
      </c>
      <c r="F64" s="46" t="s">
        <v>29</v>
      </c>
      <c r="G64" s="45" t="s">
        <v>30</v>
      </c>
    </row>
    <row r="65" spans="1:239" ht="15">
      <c r="A65" s="5"/>
      <c r="B65" s="10" t="s">
        <v>118</v>
      </c>
      <c r="C65" s="58" t="s">
        <v>61</v>
      </c>
      <c r="D65" s="59">
        <v>2000</v>
      </c>
      <c r="E65" s="7" t="s">
        <v>19</v>
      </c>
      <c r="F65" s="122">
        <v>1800</v>
      </c>
      <c r="G65" s="59">
        <f>+D65*F65</f>
        <v>3600000</v>
      </c>
    </row>
    <row r="66" spans="1:239" ht="12.75" customHeight="1">
      <c r="A66" s="18"/>
      <c r="B66" s="10" t="s">
        <v>86</v>
      </c>
      <c r="C66" s="58" t="s">
        <v>61</v>
      </c>
      <c r="D66" s="59">
        <v>8</v>
      </c>
      <c r="E66" s="7" t="s">
        <v>87</v>
      </c>
      <c r="F66" s="122">
        <v>270000</v>
      </c>
      <c r="G66" s="59">
        <f>+F66*D66</f>
        <v>2160000</v>
      </c>
    </row>
    <row r="67" spans="1:239" ht="23.1" customHeight="1">
      <c r="A67" s="5"/>
      <c r="B67" s="10" t="s">
        <v>88</v>
      </c>
      <c r="C67" s="58" t="s">
        <v>61</v>
      </c>
      <c r="D67" s="59">
        <v>8</v>
      </c>
      <c r="E67" s="7" t="s">
        <v>87</v>
      </c>
      <c r="F67" s="122">
        <v>155000</v>
      </c>
      <c r="G67" s="59">
        <f>+F67*D67</f>
        <v>1240000</v>
      </c>
    </row>
    <row r="68" spans="1:239" ht="12" customHeight="1">
      <c r="A68" s="60"/>
      <c r="B68" s="61" t="s">
        <v>89</v>
      </c>
      <c r="C68" s="62"/>
      <c r="D68" s="62"/>
      <c r="E68" s="62"/>
      <c r="F68" s="63"/>
      <c r="G68" s="64">
        <f>SUM(G65:G67)</f>
        <v>7000000</v>
      </c>
    </row>
    <row r="69" spans="1:239" ht="12" customHeight="1">
      <c r="A69" s="60"/>
      <c r="B69" s="65"/>
      <c r="C69" s="65"/>
      <c r="D69" s="65"/>
      <c r="E69" s="65"/>
      <c r="F69" s="66"/>
      <c r="G69" s="66"/>
    </row>
    <row r="70" spans="1:239" ht="12.75" customHeight="1">
      <c r="A70" s="60"/>
      <c r="B70" s="67" t="s">
        <v>90</v>
      </c>
      <c r="C70" s="68"/>
      <c r="D70" s="68"/>
      <c r="E70" s="68"/>
      <c r="F70" s="68"/>
      <c r="G70" s="123">
        <f>G27+G32+G39+G61+G68</f>
        <v>17560130</v>
      </c>
    </row>
    <row r="71" spans="1:239" ht="12" customHeight="1">
      <c r="A71" s="60"/>
      <c r="B71" s="69" t="s">
        <v>91</v>
      </c>
      <c r="C71" s="70"/>
      <c r="D71" s="70"/>
      <c r="E71" s="70"/>
      <c r="F71" s="70"/>
      <c r="G71" s="124">
        <f>G70*0.05</f>
        <v>878006.5</v>
      </c>
    </row>
    <row r="72" spans="1:239" ht="12" customHeight="1">
      <c r="A72" s="60"/>
      <c r="B72" s="71" t="s">
        <v>92</v>
      </c>
      <c r="C72" s="72"/>
      <c r="D72" s="72"/>
      <c r="E72" s="72"/>
      <c r="F72" s="72"/>
      <c r="G72" s="125">
        <f>G71+G70</f>
        <v>18438136.5</v>
      </c>
    </row>
    <row r="73" spans="1:239" ht="12" customHeight="1">
      <c r="A73" s="60"/>
      <c r="B73" s="69" t="s">
        <v>93</v>
      </c>
      <c r="C73" s="70"/>
      <c r="D73" s="70"/>
      <c r="E73" s="70"/>
      <c r="F73" s="70"/>
      <c r="G73" s="124">
        <f>G11</f>
        <v>20160000</v>
      </c>
    </row>
    <row r="74" spans="1:239" ht="12" customHeight="1">
      <c r="A74" s="60"/>
      <c r="B74" s="73" t="s">
        <v>94</v>
      </c>
      <c r="C74" s="74"/>
      <c r="D74" s="74"/>
      <c r="E74" s="74"/>
      <c r="F74" s="74"/>
      <c r="G74" s="126">
        <f>G73-G72</f>
        <v>1721863.5</v>
      </c>
    </row>
    <row r="75" spans="1:239" ht="12" customHeight="1">
      <c r="A75" s="60"/>
      <c r="B75" s="75" t="s">
        <v>95</v>
      </c>
      <c r="C75" s="76"/>
      <c r="D75" s="76"/>
      <c r="E75" s="76"/>
      <c r="F75" s="76"/>
      <c r="G75" s="77"/>
    </row>
    <row r="76" spans="1:239" ht="12" customHeight="1">
      <c r="A76" s="60"/>
      <c r="B76" s="78"/>
      <c r="C76" s="76"/>
      <c r="D76" s="76"/>
      <c r="E76" s="76"/>
      <c r="F76" s="76"/>
      <c r="G76" s="77"/>
    </row>
    <row r="77" spans="1:239" ht="12.75" customHeight="1">
      <c r="A77" s="60"/>
      <c r="B77" s="79" t="s">
        <v>96</v>
      </c>
      <c r="C77" s="80"/>
      <c r="D77" s="80"/>
      <c r="E77" s="80"/>
      <c r="F77" s="81"/>
      <c r="G77" s="77"/>
      <c r="HT77"/>
      <c r="HU77"/>
      <c r="HV77"/>
      <c r="HW77"/>
      <c r="HX77"/>
      <c r="HY77"/>
      <c r="HZ77"/>
      <c r="IA77"/>
      <c r="IB77"/>
      <c r="IC77"/>
      <c r="ID77"/>
      <c r="IE77"/>
    </row>
    <row r="78" spans="1:239" ht="12" customHeight="1">
      <c r="A78" s="60"/>
      <c r="B78" s="82" t="s">
        <v>97</v>
      </c>
      <c r="C78" s="83"/>
      <c r="D78" s="83"/>
      <c r="E78" s="83"/>
      <c r="F78" s="84"/>
      <c r="G78" s="77"/>
      <c r="HT78"/>
      <c r="HU78"/>
      <c r="HV78"/>
      <c r="HW78"/>
      <c r="HX78"/>
      <c r="HY78"/>
      <c r="HZ78"/>
      <c r="IA78"/>
      <c r="IB78"/>
      <c r="IC78"/>
      <c r="ID78"/>
      <c r="IE78"/>
    </row>
    <row r="79" spans="1:239" ht="12.75" customHeight="1">
      <c r="A79" s="60"/>
      <c r="B79" s="82" t="s">
        <v>98</v>
      </c>
      <c r="C79" s="83"/>
      <c r="D79" s="83"/>
      <c r="E79" s="83"/>
      <c r="F79" s="84"/>
      <c r="G79" s="77"/>
      <c r="HT79"/>
      <c r="HU79"/>
      <c r="HV79"/>
      <c r="HW79"/>
      <c r="HX79"/>
      <c r="HY79"/>
      <c r="HZ79"/>
      <c r="IA79"/>
      <c r="IB79"/>
      <c r="IC79"/>
      <c r="ID79"/>
      <c r="IE79"/>
    </row>
    <row r="80" spans="1:239" ht="12" customHeight="1">
      <c r="A80" s="60"/>
      <c r="B80" s="82" t="s">
        <v>99</v>
      </c>
      <c r="C80" s="83"/>
      <c r="D80" s="83"/>
      <c r="E80" s="83"/>
      <c r="F80" s="84"/>
      <c r="G80" s="77"/>
      <c r="HT80"/>
      <c r="HU80"/>
      <c r="HV80"/>
      <c r="HW80"/>
      <c r="HX80"/>
      <c r="HY80"/>
      <c r="HZ80"/>
      <c r="IA80"/>
      <c r="IB80"/>
      <c r="IC80"/>
      <c r="ID80"/>
      <c r="IE80"/>
    </row>
    <row r="81" spans="1:239" ht="12" customHeight="1">
      <c r="A81" s="60"/>
      <c r="B81" s="82" t="s">
        <v>100</v>
      </c>
      <c r="C81" s="83"/>
      <c r="D81" s="83"/>
      <c r="E81" s="83"/>
      <c r="F81" s="84"/>
      <c r="G81" s="77"/>
      <c r="HT81"/>
      <c r="HU81"/>
      <c r="HV81"/>
      <c r="HW81"/>
      <c r="HX81"/>
      <c r="HY81"/>
      <c r="HZ81"/>
      <c r="IA81"/>
      <c r="IB81"/>
      <c r="IC81"/>
      <c r="ID81"/>
      <c r="IE81"/>
    </row>
    <row r="82" spans="1:239" ht="12.75" customHeight="1">
      <c r="A82" s="60"/>
      <c r="B82" s="82" t="s">
        <v>101</v>
      </c>
      <c r="C82" s="83"/>
      <c r="D82" s="83"/>
      <c r="E82" s="83"/>
      <c r="F82" s="84"/>
      <c r="G82" s="77"/>
      <c r="HT82"/>
      <c r="HU82"/>
      <c r="HV82"/>
      <c r="HW82"/>
      <c r="HX82"/>
      <c r="HY82"/>
      <c r="HZ82"/>
      <c r="IA82"/>
      <c r="IB82"/>
      <c r="IC82"/>
      <c r="ID82"/>
      <c r="IE82"/>
    </row>
    <row r="83" spans="1:239" ht="12.75" customHeight="1">
      <c r="A83" s="60"/>
      <c r="B83" s="82" t="s">
        <v>102</v>
      </c>
      <c r="C83" s="85"/>
      <c r="D83" s="85"/>
      <c r="E83" s="85"/>
      <c r="F83" s="86"/>
      <c r="G83" s="77"/>
      <c r="HT83"/>
      <c r="HU83"/>
      <c r="HV83"/>
      <c r="HW83"/>
      <c r="HX83"/>
      <c r="HY83"/>
      <c r="HZ83"/>
      <c r="IA83"/>
      <c r="IB83"/>
      <c r="IC83"/>
      <c r="ID83"/>
      <c r="IE83"/>
    </row>
    <row r="84" spans="1:239" ht="12.75" customHeight="1">
      <c r="A84" s="60"/>
      <c r="B84" s="87" t="s">
        <v>103</v>
      </c>
      <c r="C84" s="85"/>
      <c r="D84" s="85"/>
      <c r="E84" s="85"/>
      <c r="F84" s="86"/>
      <c r="G84" s="77"/>
      <c r="HT84"/>
      <c r="HU84"/>
      <c r="HV84"/>
      <c r="HW84"/>
      <c r="HX84"/>
      <c r="HY84"/>
      <c r="HZ84"/>
      <c r="IA84"/>
      <c r="IB84"/>
      <c r="IC84"/>
      <c r="ID84"/>
      <c r="IE84"/>
    </row>
    <row r="85" spans="1:239" ht="15.6" customHeight="1">
      <c r="A85" s="60"/>
      <c r="B85" s="87" t="s">
        <v>104</v>
      </c>
      <c r="C85" s="83"/>
      <c r="D85" s="83"/>
      <c r="E85" s="83"/>
      <c r="F85" s="84"/>
      <c r="G85" s="77"/>
      <c r="HT85"/>
      <c r="HU85"/>
      <c r="HV85"/>
      <c r="HW85"/>
      <c r="HX85"/>
      <c r="HY85"/>
      <c r="HZ85"/>
      <c r="IA85"/>
      <c r="IB85"/>
      <c r="IC85"/>
      <c r="ID85"/>
      <c r="IE85"/>
    </row>
    <row r="86" spans="1:239" ht="15.6" customHeight="1">
      <c r="A86" s="88"/>
      <c r="B86" s="89" t="s">
        <v>105</v>
      </c>
      <c r="C86" s="90"/>
      <c r="D86" s="90"/>
      <c r="E86" s="90"/>
      <c r="F86" s="91"/>
      <c r="G86" s="77"/>
      <c r="HT86"/>
      <c r="HU86"/>
      <c r="HV86"/>
      <c r="HW86"/>
      <c r="HX86"/>
      <c r="HY86"/>
      <c r="HZ86"/>
      <c r="IA86"/>
      <c r="IB86"/>
      <c r="IC86"/>
      <c r="ID86"/>
      <c r="IE86"/>
    </row>
    <row r="87" spans="1:239" ht="15.6" customHeight="1">
      <c r="A87" s="88"/>
      <c r="B87" s="92"/>
      <c r="C87" s="93"/>
      <c r="D87" s="93"/>
      <c r="E87" s="85"/>
      <c r="F87" s="94"/>
      <c r="G87" s="77"/>
      <c r="HT87"/>
      <c r="HU87"/>
      <c r="HV87"/>
      <c r="HW87"/>
      <c r="HX87"/>
      <c r="HY87"/>
      <c r="HZ87"/>
      <c r="IA87"/>
      <c r="IB87"/>
      <c r="IC87"/>
      <c r="ID87"/>
      <c r="IE87"/>
    </row>
    <row r="88" spans="1:239" ht="12.75" customHeight="1">
      <c r="A88" s="60"/>
      <c r="B88" s="95" t="s">
        <v>106</v>
      </c>
      <c r="C88" s="96">
        <f>G27</f>
        <v>4060400</v>
      </c>
      <c r="D88" s="97">
        <f t="shared" ref="D88:D93" si="1">(C88/$C$94)</f>
        <v>0.22021748239037064</v>
      </c>
      <c r="E88" s="98"/>
      <c r="F88" s="98"/>
      <c r="G88" s="77"/>
    </row>
    <row r="89" spans="1:239" ht="12" customHeight="1">
      <c r="A89" s="60"/>
      <c r="B89" s="99" t="s">
        <v>107</v>
      </c>
      <c r="C89" s="100">
        <f>G32</f>
        <v>0</v>
      </c>
      <c r="D89" s="101">
        <f t="shared" si="1"/>
        <v>0</v>
      </c>
      <c r="E89" s="98"/>
      <c r="F89" s="98"/>
      <c r="G89" s="77"/>
    </row>
    <row r="90" spans="1:239" ht="12.75" customHeight="1">
      <c r="A90" s="60"/>
      <c r="B90" s="99" t="s">
        <v>108</v>
      </c>
      <c r="C90" s="100">
        <f>G39</f>
        <v>185000</v>
      </c>
      <c r="D90" s="101">
        <f t="shared" si="1"/>
        <v>1.0033551926465019E-2</v>
      </c>
      <c r="E90" s="98"/>
      <c r="F90" s="98"/>
      <c r="G90" s="77"/>
    </row>
    <row r="91" spans="1:239" ht="12" customHeight="1">
      <c r="A91" s="60"/>
      <c r="B91" s="99" t="s">
        <v>56</v>
      </c>
      <c r="C91" s="100">
        <f>G61</f>
        <v>6314730</v>
      </c>
      <c r="D91" s="101">
        <f t="shared" si="1"/>
        <v>0.34248200733300788</v>
      </c>
      <c r="E91" s="98"/>
      <c r="F91" s="98"/>
      <c r="G91" s="77"/>
    </row>
    <row r="92" spans="1:239" ht="12" customHeight="1">
      <c r="A92" s="60"/>
      <c r="B92" s="99" t="s">
        <v>109</v>
      </c>
      <c r="C92" s="102">
        <f>G68</f>
        <v>7000000</v>
      </c>
      <c r="D92" s="101">
        <f t="shared" si="1"/>
        <v>0.37964791073110887</v>
      </c>
      <c r="E92" s="103"/>
      <c r="F92" s="103"/>
      <c r="G92" s="77"/>
    </row>
    <row r="93" spans="1:239" ht="12.75" customHeight="1">
      <c r="A93" s="60"/>
      <c r="B93" s="99" t="s">
        <v>110</v>
      </c>
      <c r="C93" s="102">
        <f>G71</f>
        <v>878006.5</v>
      </c>
      <c r="D93" s="101">
        <f t="shared" si="1"/>
        <v>4.7619047619047616E-2</v>
      </c>
      <c r="E93" s="103"/>
      <c r="F93" s="103"/>
      <c r="G93" s="77"/>
    </row>
    <row r="94" spans="1:239" ht="15.6" customHeight="1">
      <c r="A94" s="60"/>
      <c r="B94" s="104" t="s">
        <v>111</v>
      </c>
      <c r="C94" s="105">
        <f>SUM(C88:C93)</f>
        <v>18438136.5</v>
      </c>
      <c r="D94" s="106">
        <f>SUM(D88:D93)</f>
        <v>1</v>
      </c>
      <c r="E94" s="103"/>
      <c r="F94" s="103"/>
      <c r="G94" s="77"/>
    </row>
    <row r="95" spans="1:239" ht="11.25" customHeight="1">
      <c r="B95" s="78"/>
      <c r="C95" s="76"/>
      <c r="D95" s="76"/>
      <c r="E95" s="76"/>
      <c r="F95" s="76"/>
      <c r="G95" s="77"/>
    </row>
    <row r="96" spans="1:239" ht="11.25" customHeight="1">
      <c r="B96" s="107"/>
      <c r="C96" s="76"/>
      <c r="D96" s="76"/>
      <c r="E96" s="76"/>
      <c r="F96" s="76"/>
      <c r="G96" s="77"/>
    </row>
    <row r="97" spans="1:7" ht="11.25" customHeight="1">
      <c r="B97" s="108"/>
      <c r="C97" s="109" t="s">
        <v>112</v>
      </c>
      <c r="D97" s="110"/>
      <c r="E97" s="111"/>
      <c r="F97" s="112"/>
      <c r="G97" s="77"/>
    </row>
    <row r="98" spans="1:7" ht="11.25" customHeight="1">
      <c r="A98" s="113" t="s">
        <v>113</v>
      </c>
      <c r="B98" s="114" t="s">
        <v>114</v>
      </c>
      <c r="C98" s="115">
        <v>65000</v>
      </c>
      <c r="D98" s="115">
        <v>72000</v>
      </c>
      <c r="E98" s="116">
        <v>75000</v>
      </c>
      <c r="F98" s="117"/>
      <c r="G98" s="118"/>
    </row>
    <row r="99" spans="1:7" ht="11.25" customHeight="1">
      <c r="B99" s="104" t="s">
        <v>115</v>
      </c>
      <c r="C99" s="105">
        <f>(G72/C98)</f>
        <v>283.66363846153848</v>
      </c>
      <c r="D99" s="105">
        <f>(G72/D98)</f>
        <v>256.08522916666669</v>
      </c>
      <c r="E99" s="119">
        <f>(G72/E98)</f>
        <v>245.84182000000001</v>
      </c>
      <c r="F99" s="117"/>
      <c r="G99" s="118"/>
    </row>
    <row r="100" spans="1:7" ht="11.25" customHeight="1">
      <c r="B100" s="120" t="s">
        <v>116</v>
      </c>
      <c r="C100" s="83"/>
      <c r="D100" s="83"/>
      <c r="E100" s="83"/>
      <c r="F100" s="83"/>
      <c r="G100" s="83"/>
    </row>
  </sheetData>
  <mergeCells count="2">
    <mergeCell ref="E8:F8"/>
    <mergeCell ref="B16:G16"/>
  </mergeCells>
  <pageMargins left="0.74803149606299213" right="0.74803149606299213" top="0.98425196850393704" bottom="0.98425196850393704" header="0" footer="0"/>
  <pageSetup paperSize="14" scale="9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BOTADO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2022-06-17T12:08:06Z</cp:lastPrinted>
  <dcterms:created xsi:type="dcterms:W3CDTF">2020-11-27T12:49:00Z</dcterms:created>
  <dcterms:modified xsi:type="dcterms:W3CDTF">2022-06-17T12:08:13Z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1033-11.2.0.10017</vt:lpwstr>
  </property>
</Properties>
</file>