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Tomate Entutorado" sheetId="2" r:id="rId1"/>
  </sheets>
  <definedNames>
    <definedName name="_xlnm.Print_Area" localSheetId="0">'Tomate Entutorado'!$A$1:$G$124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G85" i="2"/>
  <c r="G84" i="2"/>
  <c r="G83" i="2"/>
  <c r="G81" i="2"/>
  <c r="G79" i="2"/>
  <c r="G78" i="2"/>
  <c r="G77" i="2"/>
  <c r="G76" i="2"/>
  <c r="G75" i="2"/>
  <c r="G73" i="2"/>
  <c r="G72" i="2"/>
  <c r="G71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E56" i="2"/>
  <c r="E57" i="2" s="1"/>
  <c r="G55" i="2"/>
  <c r="G53" i="2"/>
  <c r="G51" i="2"/>
  <c r="G91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87" i="2" l="1"/>
  <c r="G33" i="2"/>
  <c r="G46" i="2"/>
  <c r="G45" i="2"/>
  <c r="G44" i="2"/>
  <c r="G43" i="2"/>
  <c r="G42" i="2"/>
  <c r="D121" i="2" l="1"/>
  <c r="G37" i="2"/>
  <c r="G38" i="2" s="1"/>
  <c r="G11" i="2"/>
  <c r="G97" i="2" s="1"/>
  <c r="G92" i="2" l="1"/>
  <c r="C115" i="2" s="1"/>
  <c r="C114" i="2"/>
  <c r="C112" i="2"/>
  <c r="G47" i="2"/>
  <c r="C113" i="2" s="1"/>
  <c r="C111" i="2" l="1"/>
  <c r="G94" i="2"/>
  <c r="G95" i="2" s="1"/>
  <c r="C116" i="2" s="1"/>
  <c r="C117" i="2" l="1"/>
  <c r="D111" i="2" s="1"/>
  <c r="G96" i="2"/>
  <c r="D115" i="2" l="1"/>
  <c r="D113" i="2"/>
  <c r="D112" i="2"/>
  <c r="D114" i="2"/>
  <c r="D116" i="2"/>
  <c r="E122" i="2"/>
  <c r="C122" i="2"/>
  <c r="G98" i="2"/>
  <c r="D122" i="2"/>
  <c r="D117" i="2" l="1"/>
</calcChain>
</file>

<file path=xl/sharedStrings.xml><?xml version="1.0" encoding="utf-8"?>
<sst xmlns="http://schemas.openxmlformats.org/spreadsheetml/2006/main" count="246" uniqueCount="157">
  <si>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</si>
  <si>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</si>
  <si>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</si>
  <si>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</si>
  <si>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</si>
  <si>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</si>
  <si>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</si>
  <si>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</si>
  <si>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</si>
  <si>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</si>
  <si>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</si>
  <si>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</si>
  <si>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</si>
  <si>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</si>
  <si>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</si>
  <si>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</si>
  <si>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</si>
  <si>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</si>
  <si>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</si>
  <si>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</si>
  <si>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</si>
  <si>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</si>
  <si>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</si>
  <si>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</si>
  <si>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</si>
  <si>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</si>
  <si>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</si>
  <si>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</si>
  <si>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</si>
  <si>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</si>
  <si>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</si>
  <si>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</si>
  <si>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</si>
  <si>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</si>
  <si>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</si>
  <si>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</si>
  <si>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</si>
  <si>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</si>
  <si>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</si>
  <si>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</si>
  <si>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</si>
  <si>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</si>
  <si>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</si>
  <si>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</si>
  <si>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</si>
  <si>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</si>
  <si>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</si>
  <si>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</si>
  <si>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</si>
  <si>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</si>
  <si>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</si>
  <si>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</si>
  <si>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</si>
  <si>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</si>
  <si>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</si>
  <si>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</si>
  <si>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Aradura</t>
  </si>
  <si>
    <t>Melgadura</t>
  </si>
  <si>
    <t>u</t>
  </si>
  <si>
    <t>kg</t>
  </si>
  <si>
    <t>Nitrato de potasio</t>
  </si>
  <si>
    <t>O"higgins</t>
  </si>
  <si>
    <t>Rengo</t>
  </si>
  <si>
    <t>Época(Mes)</t>
  </si>
  <si>
    <t>50000</t>
  </si>
  <si>
    <t>Noviembre</t>
  </si>
  <si>
    <t>Agosto</t>
  </si>
  <si>
    <t>Septiembre</t>
  </si>
  <si>
    <t>Octubre</t>
  </si>
  <si>
    <t>Diciembre</t>
  </si>
  <si>
    <t>lt</t>
  </si>
  <si>
    <t>Frutaliv</t>
  </si>
  <si>
    <t>Fosfimax</t>
  </si>
  <si>
    <t>Kendal</t>
  </si>
  <si>
    <t>c/u</t>
  </si>
  <si>
    <t>Riegos</t>
  </si>
  <si>
    <t>Octubre-Diciembre</t>
  </si>
  <si>
    <t>FUNGICIDAS</t>
  </si>
  <si>
    <t>HERBICIDAS</t>
  </si>
  <si>
    <t>INSECTICIDAS</t>
  </si>
  <si>
    <t>Ferias locales, Lo Valledor</t>
  </si>
  <si>
    <t>Rengo, Malloa</t>
  </si>
  <si>
    <t>Aplicación de fertilizantes</t>
  </si>
  <si>
    <t>JA</t>
  </si>
  <si>
    <t>FERTILIZANTES</t>
  </si>
  <si>
    <t>Strepto plus</t>
  </si>
  <si>
    <t>Mulch</t>
  </si>
  <si>
    <t>RENDIMIENTO (kilos/ha)</t>
  </si>
  <si>
    <t>Enero-febrero</t>
  </si>
  <si>
    <t>PRECIO ESPERADO ($/kg)</t>
  </si>
  <si>
    <t>diciembre- febrero</t>
  </si>
  <si>
    <t>Transplante</t>
  </si>
  <si>
    <t>Drench</t>
  </si>
  <si>
    <t>Replante</t>
  </si>
  <si>
    <t>Septiembre-Febrero</t>
  </si>
  <si>
    <t>Desbrote</t>
  </si>
  <si>
    <t>Aporca</t>
  </si>
  <si>
    <t>Control maleza</t>
  </si>
  <si>
    <t>Septiembre-Enero</t>
  </si>
  <si>
    <t>Aplicación de pesticidas</t>
  </si>
  <si>
    <t>Labores de cosecha</t>
  </si>
  <si>
    <t>Diciembre-Febrero</t>
  </si>
  <si>
    <t>labores de selección</t>
  </si>
  <si>
    <t>2</t>
  </si>
  <si>
    <t>octubre</t>
  </si>
  <si>
    <t>Há</t>
  </si>
  <si>
    <t>Agosto-Septiembre</t>
  </si>
  <si>
    <t>Rastrajes (3)</t>
  </si>
  <si>
    <t>Trazado de acequias</t>
  </si>
  <si>
    <t>Postura Mulch</t>
  </si>
  <si>
    <t>Rollos</t>
  </si>
  <si>
    <t>PLANTAS Y SEMILLAS</t>
  </si>
  <si>
    <t>Plántulas</t>
  </si>
  <si>
    <t>Foliares</t>
  </si>
  <si>
    <t xml:space="preserve">Zoberaminol </t>
  </si>
  <si>
    <t>Septiembre-dic</t>
  </si>
  <si>
    <t>Noviembre-Enero</t>
  </si>
  <si>
    <t>Octubre-Febrero</t>
  </si>
  <si>
    <t>Mezcla hortalicera</t>
  </si>
  <si>
    <t>Octubre-Enero</t>
  </si>
  <si>
    <t>Previcur Energy 840 SL</t>
  </si>
  <si>
    <t>Ridomil Gold  MZ 68 WP</t>
  </si>
  <si>
    <t>Polyben 50 WP</t>
  </si>
  <si>
    <t>Mancozeb 80%</t>
  </si>
  <si>
    <t>Score 250 EC</t>
  </si>
  <si>
    <t>Diciembre-Enero</t>
  </si>
  <si>
    <t>Amistar Opti</t>
  </si>
  <si>
    <t>Centurion 240</t>
  </si>
  <si>
    <t>Octubre- Noviembre</t>
  </si>
  <si>
    <t>Gramoxone super</t>
  </si>
  <si>
    <t>Octubre- Diciembre</t>
  </si>
  <si>
    <t>Sencor 480</t>
  </si>
  <si>
    <t>Clorpirifos S 480</t>
  </si>
  <si>
    <t>karate Zeon</t>
  </si>
  <si>
    <t>Muralla Delta 190</t>
  </si>
  <si>
    <t>Orthene 75 SP</t>
  </si>
  <si>
    <t>Noviembre-Diciembre</t>
  </si>
  <si>
    <t>Vertimec 018 EC</t>
  </si>
  <si>
    <t xml:space="preserve">Flete </t>
  </si>
  <si>
    <t>Diciembre-febrero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</si>
  <si>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</si>
  <si>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</si>
  <si>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TOMATE ENTUTORADO</t>
  </si>
  <si>
    <t xml:space="preserve">7742 SEMINIS </t>
  </si>
  <si>
    <t>Heldas, Lluvia extemporánea</t>
  </si>
  <si>
    <t>Postadura</t>
  </si>
  <si>
    <t>Alambrado</t>
  </si>
  <si>
    <t>Cajas plásticas</t>
  </si>
  <si>
    <t>Postes 2,5 mt 2"</t>
  </si>
  <si>
    <t>Alambre 14"</t>
  </si>
  <si>
    <t>Octubre-Noviembre</t>
  </si>
  <si>
    <t>Grapas 1 1/2"</t>
  </si>
  <si>
    <t>Cajas madera 18 kg</t>
  </si>
  <si>
    <t>ESCENARIOS COSTO UNITARIO  ($/kg)</t>
  </si>
  <si>
    <t>Rendimiento  (kg/hà)</t>
  </si>
  <si>
    <t>Costo unitario ($/ kg)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</si>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</sst>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Arial Narrow"/>
      <family val="2"/>
    </font>
    <font>
      <b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 applyNumberFormat="0" applyFill="0" applyBorder="0" applyProtection="0"/>
    <xf numFmtId="0" fontId="3" fillId="0" borderId="19"/>
    <xf numFmtId="9" fontId="8" fillId="0" borderId="19"/>
  </cellStyleXfs>
  <cellXfs count="18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0" fontId="5" fillId="0" borderId="0" xfId="0" applyNumberFormat="1" applyFont="1" applyAlignment="1"/>
    <xf numFmtId="0" fontId="5" fillId="2" borderId="21" xfId="0" applyFont="1" applyFill="1" applyBorder="1" applyAlignment="1"/>
    <xf numFmtId="3" fontId="1" fillId="2" borderId="58" xfId="0" applyNumberFormat="1" applyFont="1" applyFill="1" applyBorder="1" applyAlignment="1">
      <alignment horizont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6" fillId="0" borderId="50" xfId="0" applyNumberFormat="1" applyFont="1" applyFill="1" applyBorder="1" applyAlignment="1">
      <alignment horizontal="left" vertical="center"/>
    </xf>
    <xf numFmtId="49" fontId="6" fillId="0" borderId="5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7" xfId="0" applyFont="1" applyFill="1" applyBorder="1" applyAlignment="1"/>
    <xf numFmtId="17" fontId="11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 wrapText="1"/>
    </xf>
    <xf numFmtId="3" fontId="13" fillId="0" borderId="57" xfId="2" applyNumberFormat="1" applyFont="1" applyFill="1" applyBorder="1" applyAlignment="1" applyProtection="1">
      <alignment horizontal="center" wrapText="1"/>
    </xf>
    <xf numFmtId="0" fontId="7" fillId="0" borderId="57" xfId="0" applyFont="1" applyFill="1" applyBorder="1"/>
    <xf numFmtId="0" fontId="13" fillId="0" borderId="57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3" fontId="13" fillId="0" borderId="57" xfId="2" applyNumberFormat="1" applyFont="1" applyFill="1" applyBorder="1" applyAlignment="1" applyProtection="1">
      <alignment horizontal="center"/>
    </xf>
    <xf numFmtId="0" fontId="13" fillId="0" borderId="60" xfId="0" applyFont="1" applyFill="1" applyBorder="1"/>
    <xf numFmtId="0" fontId="13" fillId="0" borderId="60" xfId="0" applyFont="1" applyFill="1" applyBorder="1" applyAlignment="1">
      <alignment horizontal="center"/>
    </xf>
    <xf numFmtId="3" fontId="13" fillId="0" borderId="60" xfId="2" applyNumberFormat="1" applyFont="1" applyFill="1" applyBorder="1" applyAlignment="1" applyProtection="1">
      <alignment horizontal="center" wrapText="1"/>
    </xf>
    <xf numFmtId="0" fontId="13" fillId="0" borderId="50" xfId="0" applyFont="1" applyFill="1" applyBorder="1"/>
    <xf numFmtId="0" fontId="13" fillId="0" borderId="50" xfId="0" applyFont="1" applyFill="1" applyBorder="1" applyAlignment="1">
      <alignment horizontal="center"/>
    </xf>
    <xf numFmtId="3" fontId="13" fillId="0" borderId="50" xfId="2" applyNumberFormat="1" applyFont="1" applyFill="1" applyBorder="1" applyAlignment="1" applyProtection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0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0" fillId="3" borderId="51" xfId="0" applyNumberFormat="1" applyFont="1" applyFill="1" applyBorder="1" applyAlignment="1">
      <alignment horizontal="center" vertical="center"/>
    </xf>
    <xf numFmtId="49" fontId="10" fillId="3" borderId="51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 applyAlignment="1"/>
    <xf numFmtId="3" fontId="1" fillId="2" borderId="53" xfId="0" applyNumberFormat="1" applyFont="1" applyFill="1" applyBorder="1" applyAlignment="1">
      <alignment horizontal="right"/>
    </xf>
    <xf numFmtId="0" fontId="2" fillId="3" borderId="59" xfId="0" applyFont="1" applyFill="1" applyBorder="1" applyAlignment="1">
      <alignment horizontal="right"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0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4" fontId="10" fillId="5" borderId="25" xfId="0" applyNumberFormat="1" applyFont="1" applyFill="1" applyBorder="1" applyAlignment="1">
      <alignment vertical="center"/>
    </xf>
    <xf numFmtId="49" fontId="10" fillId="3" borderId="26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4" fontId="10" fillId="3" borderId="27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4" fontId="10" fillId="5" borderId="27" xfId="0" applyNumberFormat="1" applyFont="1" applyFill="1" applyBorder="1" applyAlignment="1">
      <alignment vertical="center"/>
    </xf>
    <xf numFmtId="49" fontId="10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0" fontId="16" fillId="2" borderId="19" xfId="0" applyFont="1" applyFill="1" applyBorder="1" applyAlignment="1">
      <alignment horizontal="right"/>
    </xf>
    <xf numFmtId="0" fontId="7" fillId="9" borderId="57" xfId="0" applyFont="1" applyFill="1" applyBorder="1" applyAlignment="1">
      <alignment horizontal="left" wrapText="1"/>
    </xf>
    <xf numFmtId="0" fontId="7" fillId="9" borderId="57" xfId="0" applyFont="1" applyFill="1" applyBorder="1" applyAlignment="1">
      <alignment horizontal="center" wrapText="1"/>
    </xf>
    <xf numFmtId="3" fontId="7" fillId="9" borderId="57" xfId="2" applyNumberFormat="1" applyFont="1" applyFill="1" applyBorder="1" applyAlignment="1" applyProtection="1">
      <alignment horizontal="center"/>
    </xf>
    <xf numFmtId="3" fontId="1" fillId="9" borderId="57" xfId="2" applyNumberFormat="1" applyFont="1" applyFill="1" applyBorder="1" applyAlignment="1" applyProtection="1">
      <alignment horizontal="center"/>
    </xf>
    <xf numFmtId="0" fontId="4" fillId="0" borderId="57" xfId="0" applyFont="1" applyFill="1" applyBorder="1" applyAlignment="1">
      <alignment horizontal="left" wrapText="1"/>
    </xf>
    <xf numFmtId="0" fontId="4" fillId="0" borderId="57" xfId="0" applyFont="1" applyFill="1" applyBorder="1" applyAlignment="1">
      <alignment wrapText="1"/>
    </xf>
    <xf numFmtId="0" fontId="13" fillId="9" borderId="57" xfId="0" applyFont="1" applyFill="1" applyBorder="1"/>
    <xf numFmtId="0" fontId="13" fillId="9" borderId="57" xfId="0" applyFont="1" applyFill="1" applyBorder="1" applyAlignment="1">
      <alignment horizontal="center"/>
    </xf>
    <xf numFmtId="3" fontId="13" fillId="9" borderId="57" xfId="0" applyNumberFormat="1" applyFont="1" applyFill="1" applyBorder="1" applyAlignment="1">
      <alignment horizontal="center"/>
    </xf>
    <xf numFmtId="3" fontId="13" fillId="9" borderId="57" xfId="2" applyNumberFormat="1" applyFont="1" applyFill="1" applyBorder="1" applyAlignment="1" applyProtection="1">
      <alignment horizontal="center"/>
    </xf>
    <xf numFmtId="0" fontId="17" fillId="9" borderId="57" xfId="0" applyFont="1" applyFill="1" applyBorder="1"/>
    <xf numFmtId="0" fontId="4" fillId="0" borderId="57" xfId="0" applyFont="1" applyFill="1" applyBorder="1"/>
    <xf numFmtId="0" fontId="4" fillId="9" borderId="57" xfId="0" applyFont="1" applyFill="1" applyBorder="1"/>
    <xf numFmtId="0" fontId="4" fillId="9" borderId="57" xfId="0" applyFont="1" applyFill="1" applyBorder="1" applyAlignment="1">
      <alignment wrapText="1"/>
    </xf>
    <xf numFmtId="0" fontId="1" fillId="9" borderId="57" xfId="0" applyFont="1" applyFill="1" applyBorder="1"/>
    <xf numFmtId="0" fontId="1" fillId="9" borderId="57" xfId="0" applyFont="1" applyFill="1" applyBorder="1" applyAlignment="1">
      <alignment horizontal="center" wrapText="1"/>
    </xf>
    <xf numFmtId="0" fontId="1" fillId="9" borderId="57" xfId="0" applyFont="1" applyFill="1" applyBorder="1" applyAlignment="1"/>
    <xf numFmtId="0" fontId="1" fillId="9" borderId="57" xfId="0" applyFont="1" applyFill="1" applyBorder="1" applyAlignment="1">
      <alignment horizontal="center"/>
    </xf>
    <xf numFmtId="3" fontId="1" fillId="9" borderId="57" xfId="0" applyNumberFormat="1" applyFont="1" applyFill="1" applyBorder="1" applyAlignment="1">
      <alignment horizontal="center"/>
    </xf>
    <xf numFmtId="0" fontId="1" fillId="0" borderId="57" xfId="0" applyFont="1" applyFill="1" applyBorder="1"/>
    <xf numFmtId="0" fontId="1" fillId="0" borderId="57" xfId="0" applyFont="1" applyFill="1" applyBorder="1" applyAlignment="1">
      <alignment horizontal="center"/>
    </xf>
    <xf numFmtId="3" fontId="1" fillId="0" borderId="57" xfId="2" applyNumberFormat="1" applyFont="1" applyFill="1" applyBorder="1" applyAlignment="1" applyProtection="1">
      <alignment horizontal="center"/>
    </xf>
    <xf numFmtId="167" fontId="1" fillId="2" borderId="33" xfId="0" applyNumberFormat="1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5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5" fillId="8" borderId="54" xfId="0" applyNumberFormat="1" applyFont="1" applyFill="1" applyBorder="1" applyAlignment="1">
      <alignment horizontal="center" vertical="center"/>
    </xf>
    <xf numFmtId="49" fontId="15" fillId="8" borderId="55" xfId="0" applyNumberFormat="1" applyFont="1" applyFill="1" applyBorder="1" applyAlignment="1">
      <alignment horizontal="center" vertical="center"/>
    </xf>
    <xf numFmtId="49" fontId="15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24416</xdr:colOff>
      <xdr:row>6</xdr:row>
      <xdr:rowOff>29401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60034" cy="1156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3"/>
  <sheetViews>
    <sheetView showGridLines="0" tabSelected="1" zoomScale="142" zoomScaleNormal="142" workbookViewId="0">
      <selection sqref="A1:G124"/>
    </sheetView>
  </sheetViews>
  <sheetFormatPr baseColWidth="10" defaultColWidth="10.85546875" defaultRowHeight="11.25" customHeight="1" x14ac:dyDescent="0.25"/>
  <cols>
    <col min="1" max="1" width="7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26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3"/>
    </row>
    <row r="2" spans="1:7" ht="15" customHeight="1" x14ac:dyDescent="0.25">
      <c r="A2" s="2"/>
      <c r="B2" s="2"/>
      <c r="C2" s="2"/>
      <c r="D2" s="2"/>
      <c r="E2" s="2"/>
      <c r="F2" s="2"/>
      <c r="G2" s="23"/>
    </row>
    <row r="3" spans="1:7" ht="15" customHeight="1" x14ac:dyDescent="0.25">
      <c r="A3" s="2"/>
      <c r="B3" s="2"/>
      <c r="C3" s="2"/>
      <c r="D3" s="2"/>
      <c r="E3" s="2"/>
      <c r="F3" s="2"/>
      <c r="G3" s="23"/>
    </row>
    <row r="4" spans="1:7" ht="15" customHeight="1" x14ac:dyDescent="0.25">
      <c r="A4" s="2"/>
      <c r="B4" s="2"/>
      <c r="C4" s="2"/>
      <c r="D4" s="2"/>
      <c r="E4" s="2"/>
      <c r="F4" s="2"/>
      <c r="G4" s="23"/>
    </row>
    <row r="5" spans="1:7" ht="15" customHeight="1" x14ac:dyDescent="0.25">
      <c r="A5" s="2"/>
      <c r="B5" s="2"/>
      <c r="C5" s="2"/>
      <c r="D5" s="2"/>
      <c r="E5" s="2"/>
      <c r="F5" s="2"/>
      <c r="G5" s="23"/>
    </row>
    <row r="6" spans="1:7" ht="15" customHeight="1" x14ac:dyDescent="0.25">
      <c r="A6" s="2"/>
      <c r="B6" s="2"/>
      <c r="C6" s="2"/>
      <c r="D6" s="2"/>
      <c r="E6" s="2"/>
      <c r="F6" s="2"/>
      <c r="G6" s="23"/>
    </row>
    <row r="7" spans="1:7" ht="15" customHeight="1" x14ac:dyDescent="0.25">
      <c r="A7" s="2"/>
      <c r="B7" s="3"/>
      <c r="C7" s="4"/>
      <c r="D7" s="2"/>
      <c r="E7" s="4"/>
      <c r="F7" s="4"/>
      <c r="G7" s="24"/>
    </row>
    <row r="8" spans="1:7" ht="12" customHeight="1" x14ac:dyDescent="0.25">
      <c r="A8" s="5"/>
      <c r="B8" s="174" t="s">
        <v>0</v>
      </c>
      <c r="C8" s="7" t="s">
        <v>142</v>
      </c>
      <c r="D8" s="47"/>
      <c r="E8" s="182" t="s">
        <v>87</v>
      </c>
      <c r="F8" s="183"/>
      <c r="G8" s="32">
        <v>100000</v>
      </c>
    </row>
    <row r="9" spans="1:7" ht="12" customHeight="1" x14ac:dyDescent="0.25">
      <c r="A9" s="5"/>
      <c r="B9" s="6" t="s">
        <v>1</v>
      </c>
      <c r="C9" s="27" t="s">
        <v>143</v>
      </c>
      <c r="D9" s="47"/>
      <c r="E9" s="184" t="s">
        <v>2</v>
      </c>
      <c r="F9" s="185"/>
      <c r="G9" s="7" t="s">
        <v>88</v>
      </c>
    </row>
    <row r="10" spans="1:7" ht="12" customHeight="1" x14ac:dyDescent="0.25">
      <c r="A10" s="5"/>
      <c r="B10" s="6" t="s">
        <v>3</v>
      </c>
      <c r="C10" s="7" t="s">
        <v>55</v>
      </c>
      <c r="D10" s="47"/>
      <c r="E10" s="184" t="s">
        <v>89</v>
      </c>
      <c r="F10" s="185"/>
      <c r="G10" s="25">
        <v>270</v>
      </c>
    </row>
    <row r="11" spans="1:7" ht="12" customHeight="1" x14ac:dyDescent="0.25">
      <c r="A11" s="5"/>
      <c r="B11" s="6" t="s">
        <v>4</v>
      </c>
      <c r="C11" s="8" t="s">
        <v>61</v>
      </c>
      <c r="D11" s="47"/>
      <c r="E11" s="44" t="s">
        <v>5</v>
      </c>
      <c r="F11" s="45"/>
      <c r="G11" s="18">
        <f>G8*G10</f>
        <v>27000000</v>
      </c>
    </row>
    <row r="12" spans="1:7" ht="12" customHeight="1" x14ac:dyDescent="0.25">
      <c r="A12" s="5"/>
      <c r="B12" s="6" t="s">
        <v>6</v>
      </c>
      <c r="C12" s="7" t="s">
        <v>62</v>
      </c>
      <c r="D12" s="47"/>
      <c r="E12" s="184" t="s">
        <v>7</v>
      </c>
      <c r="F12" s="185"/>
      <c r="G12" s="7" t="s">
        <v>80</v>
      </c>
    </row>
    <row r="13" spans="1:7" ht="12" customHeight="1" x14ac:dyDescent="0.25">
      <c r="A13" s="5"/>
      <c r="B13" s="6" t="s">
        <v>8</v>
      </c>
      <c r="C13" s="7" t="s">
        <v>81</v>
      </c>
      <c r="D13" s="47"/>
      <c r="E13" s="184" t="s">
        <v>9</v>
      </c>
      <c r="F13" s="185"/>
      <c r="G13" s="7" t="s">
        <v>90</v>
      </c>
    </row>
    <row r="14" spans="1:7" ht="25.5" customHeight="1" x14ac:dyDescent="0.25">
      <c r="A14" s="5"/>
      <c r="B14" s="6" t="s">
        <v>10</v>
      </c>
      <c r="C14" s="48" t="s">
        <v>156</v>
      </c>
      <c r="D14" s="47"/>
      <c r="E14" s="186" t="s">
        <v>11</v>
      </c>
      <c r="F14" s="187"/>
      <c r="G14" s="8" t="s">
        <v>144</v>
      </c>
    </row>
    <row r="15" spans="1:7" ht="12" customHeight="1" x14ac:dyDescent="0.25">
      <c r="A15" s="2"/>
      <c r="B15" s="49"/>
      <c r="C15" s="50"/>
      <c r="D15" s="51"/>
      <c r="E15" s="52"/>
      <c r="F15" s="52"/>
      <c r="G15" s="53"/>
    </row>
    <row r="16" spans="1:7" ht="12" customHeight="1" x14ac:dyDescent="0.25">
      <c r="A16" s="9"/>
      <c r="B16" s="175" t="s">
        <v>12</v>
      </c>
      <c r="C16" s="176"/>
      <c r="D16" s="176"/>
      <c r="E16" s="176"/>
      <c r="F16" s="176"/>
      <c r="G16" s="176"/>
    </row>
    <row r="17" spans="1:7" ht="12" customHeight="1" x14ac:dyDescent="0.25">
      <c r="A17" s="2"/>
      <c r="B17" s="54"/>
      <c r="C17" s="55"/>
      <c r="D17" s="55"/>
      <c r="E17" s="55"/>
      <c r="F17" s="56"/>
      <c r="G17" s="57"/>
    </row>
    <row r="18" spans="1:7" ht="12" customHeight="1" x14ac:dyDescent="0.25">
      <c r="A18" s="5"/>
      <c r="B18" s="58" t="s">
        <v>13</v>
      </c>
      <c r="C18" s="59"/>
      <c r="D18" s="60"/>
      <c r="E18" s="60"/>
      <c r="F18" s="60"/>
      <c r="G18" s="61"/>
    </row>
    <row r="19" spans="1:7" ht="24" customHeight="1" x14ac:dyDescent="0.25">
      <c r="A19" s="9"/>
      <c r="B19" s="62" t="s">
        <v>14</v>
      </c>
      <c r="C19" s="62" t="s">
        <v>15</v>
      </c>
      <c r="D19" s="62" t="s">
        <v>16</v>
      </c>
      <c r="E19" s="62" t="s">
        <v>17</v>
      </c>
      <c r="F19" s="62" t="s">
        <v>18</v>
      </c>
      <c r="G19" s="62" t="s">
        <v>19</v>
      </c>
    </row>
    <row r="20" spans="1:7" ht="12.75" customHeight="1" x14ac:dyDescent="0.25">
      <c r="A20" s="9"/>
      <c r="B20" s="63" t="s">
        <v>145</v>
      </c>
      <c r="C20" s="64" t="s">
        <v>20</v>
      </c>
      <c r="D20" s="64">
        <v>15</v>
      </c>
      <c r="E20" s="64" t="s">
        <v>69</v>
      </c>
      <c r="F20" s="65">
        <v>30000</v>
      </c>
      <c r="G20" s="65">
        <f>+F20*D20</f>
        <v>450000</v>
      </c>
    </row>
    <row r="21" spans="1:7" ht="12.75" customHeight="1" x14ac:dyDescent="0.25">
      <c r="A21" s="9"/>
      <c r="B21" s="63" t="s">
        <v>146</v>
      </c>
      <c r="C21" s="64" t="s">
        <v>20</v>
      </c>
      <c r="D21" s="64">
        <v>12</v>
      </c>
      <c r="E21" s="64" t="s">
        <v>69</v>
      </c>
      <c r="F21" s="65">
        <v>30000</v>
      </c>
      <c r="G21" s="65">
        <f t="shared" ref="G21:G32" si="0">+F21*D21</f>
        <v>360000</v>
      </c>
    </row>
    <row r="22" spans="1:7" ht="12.75" customHeight="1" x14ac:dyDescent="0.25">
      <c r="A22" s="9"/>
      <c r="B22" s="63" t="s">
        <v>91</v>
      </c>
      <c r="C22" s="64" t="s">
        <v>20</v>
      </c>
      <c r="D22" s="64">
        <v>9</v>
      </c>
      <c r="E22" s="64" t="s">
        <v>67</v>
      </c>
      <c r="F22" s="65">
        <v>30000</v>
      </c>
      <c r="G22" s="65">
        <f t="shared" si="0"/>
        <v>270000</v>
      </c>
    </row>
    <row r="23" spans="1:7" ht="12.75" customHeight="1" x14ac:dyDescent="0.25">
      <c r="A23" s="9"/>
      <c r="B23" s="63" t="s">
        <v>92</v>
      </c>
      <c r="C23" s="64" t="s">
        <v>20</v>
      </c>
      <c r="D23" s="64">
        <v>1</v>
      </c>
      <c r="E23" s="64" t="s">
        <v>67</v>
      </c>
      <c r="F23" s="65">
        <v>30000</v>
      </c>
      <c r="G23" s="65">
        <f t="shared" si="0"/>
        <v>30000</v>
      </c>
    </row>
    <row r="24" spans="1:7" ht="12.75" customHeight="1" x14ac:dyDescent="0.25">
      <c r="A24" s="9"/>
      <c r="B24" s="63" t="s">
        <v>93</v>
      </c>
      <c r="C24" s="64" t="s">
        <v>20</v>
      </c>
      <c r="D24" s="64">
        <v>1</v>
      </c>
      <c r="E24" s="64" t="s">
        <v>67</v>
      </c>
      <c r="F24" s="65">
        <v>30000</v>
      </c>
      <c r="G24" s="65">
        <f t="shared" si="0"/>
        <v>30000</v>
      </c>
    </row>
    <row r="25" spans="1:7" ht="12.75" customHeight="1" x14ac:dyDescent="0.25">
      <c r="A25" s="9"/>
      <c r="B25" s="63" t="s">
        <v>75</v>
      </c>
      <c r="C25" s="64" t="s">
        <v>20</v>
      </c>
      <c r="D25" s="64">
        <v>16</v>
      </c>
      <c r="E25" s="64" t="s">
        <v>94</v>
      </c>
      <c r="F25" s="65">
        <v>30000</v>
      </c>
      <c r="G25" s="65">
        <f t="shared" si="0"/>
        <v>480000</v>
      </c>
    </row>
    <row r="26" spans="1:7" ht="12.75" customHeight="1" x14ac:dyDescent="0.25">
      <c r="A26" s="9"/>
      <c r="B26" s="63" t="s">
        <v>95</v>
      </c>
      <c r="C26" s="64" t="s">
        <v>20</v>
      </c>
      <c r="D26" s="64">
        <v>4</v>
      </c>
      <c r="E26" s="64" t="s">
        <v>68</v>
      </c>
      <c r="F26" s="65">
        <v>30000</v>
      </c>
      <c r="G26" s="65">
        <f t="shared" si="0"/>
        <v>120000</v>
      </c>
    </row>
    <row r="27" spans="1:7" ht="12.75" customHeight="1" x14ac:dyDescent="0.25">
      <c r="A27" s="9"/>
      <c r="B27" s="66" t="s">
        <v>96</v>
      </c>
      <c r="C27" s="67" t="s">
        <v>20</v>
      </c>
      <c r="D27" s="68">
        <v>1</v>
      </c>
      <c r="E27" s="67" t="s">
        <v>68</v>
      </c>
      <c r="F27" s="65">
        <v>30000</v>
      </c>
      <c r="G27" s="69">
        <f t="shared" si="0"/>
        <v>30000</v>
      </c>
    </row>
    <row r="28" spans="1:7" ht="12.75" customHeight="1" x14ac:dyDescent="0.25">
      <c r="A28" s="9"/>
      <c r="B28" s="63" t="s">
        <v>97</v>
      </c>
      <c r="C28" s="64" t="s">
        <v>20</v>
      </c>
      <c r="D28" s="64">
        <v>4</v>
      </c>
      <c r="E28" s="64" t="s">
        <v>68</v>
      </c>
      <c r="F28" s="65">
        <v>30000</v>
      </c>
      <c r="G28" s="65">
        <f t="shared" si="0"/>
        <v>120000</v>
      </c>
    </row>
    <row r="29" spans="1:7" ht="12.75" customHeight="1" x14ac:dyDescent="0.25">
      <c r="A29" s="9"/>
      <c r="B29" s="63" t="s">
        <v>82</v>
      </c>
      <c r="C29" s="64" t="s">
        <v>20</v>
      </c>
      <c r="D29" s="64">
        <v>5</v>
      </c>
      <c r="E29" s="64" t="s">
        <v>98</v>
      </c>
      <c r="F29" s="65">
        <v>30000</v>
      </c>
      <c r="G29" s="65">
        <f t="shared" si="0"/>
        <v>150000</v>
      </c>
    </row>
    <row r="30" spans="1:7" ht="12.75" customHeight="1" x14ac:dyDescent="0.25">
      <c r="A30" s="9"/>
      <c r="B30" s="63" t="s">
        <v>99</v>
      </c>
      <c r="C30" s="64" t="s">
        <v>20</v>
      </c>
      <c r="D30" s="64">
        <v>15</v>
      </c>
      <c r="E30" s="64" t="s">
        <v>94</v>
      </c>
      <c r="F30" s="65">
        <v>30000</v>
      </c>
      <c r="G30" s="65">
        <f t="shared" si="0"/>
        <v>450000</v>
      </c>
    </row>
    <row r="31" spans="1:7" ht="12.75" customHeight="1" x14ac:dyDescent="0.25">
      <c r="A31" s="9"/>
      <c r="B31" s="70" t="s">
        <v>100</v>
      </c>
      <c r="C31" s="71" t="s">
        <v>20</v>
      </c>
      <c r="D31" s="71">
        <v>160</v>
      </c>
      <c r="E31" s="71" t="s">
        <v>101</v>
      </c>
      <c r="F31" s="65">
        <v>30000</v>
      </c>
      <c r="G31" s="72">
        <f t="shared" si="0"/>
        <v>4800000</v>
      </c>
    </row>
    <row r="32" spans="1:7" ht="15.75" customHeight="1" x14ac:dyDescent="0.25">
      <c r="A32" s="9"/>
      <c r="B32" s="73" t="s">
        <v>102</v>
      </c>
      <c r="C32" s="74" t="s">
        <v>20</v>
      </c>
      <c r="D32" s="74">
        <v>27</v>
      </c>
      <c r="E32" s="74" t="s">
        <v>101</v>
      </c>
      <c r="F32" s="65">
        <v>30000</v>
      </c>
      <c r="G32" s="75">
        <f t="shared" si="0"/>
        <v>810000</v>
      </c>
    </row>
    <row r="33" spans="1:7" ht="12.75" customHeight="1" x14ac:dyDescent="0.25">
      <c r="A33" s="9"/>
      <c r="B33" s="11" t="s">
        <v>21</v>
      </c>
      <c r="C33" s="12"/>
      <c r="D33" s="12"/>
      <c r="E33" s="12"/>
      <c r="F33" s="13"/>
      <c r="G33" s="30">
        <f>SUM(G20:G32)</f>
        <v>8100000</v>
      </c>
    </row>
    <row r="34" spans="1:7" ht="12" customHeight="1" x14ac:dyDescent="0.25">
      <c r="A34" s="2"/>
      <c r="B34" s="54"/>
      <c r="C34" s="56"/>
      <c r="D34" s="56"/>
      <c r="E34" s="56"/>
      <c r="F34" s="76"/>
      <c r="G34" s="77"/>
    </row>
    <row r="35" spans="1:7" ht="12" customHeight="1" x14ac:dyDescent="0.25">
      <c r="A35" s="5"/>
      <c r="B35" s="78" t="s">
        <v>22</v>
      </c>
      <c r="C35" s="79"/>
      <c r="D35" s="80"/>
      <c r="E35" s="80"/>
      <c r="F35" s="81"/>
      <c r="G35" s="82"/>
    </row>
    <row r="36" spans="1:7" s="1" customFormat="1" ht="24" customHeight="1" x14ac:dyDescent="0.25">
      <c r="A36" s="5"/>
      <c r="B36" s="83" t="s">
        <v>14</v>
      </c>
      <c r="C36" s="84" t="s">
        <v>15</v>
      </c>
      <c r="D36" s="84" t="s">
        <v>16</v>
      </c>
      <c r="E36" s="83" t="s">
        <v>63</v>
      </c>
      <c r="F36" s="84" t="s">
        <v>18</v>
      </c>
      <c r="G36" s="85" t="s">
        <v>19</v>
      </c>
    </row>
    <row r="37" spans="1:7" s="33" customFormat="1" ht="15" x14ac:dyDescent="0.25">
      <c r="A37" s="34"/>
      <c r="B37" s="39" t="s">
        <v>96</v>
      </c>
      <c r="C37" s="40" t="s">
        <v>83</v>
      </c>
      <c r="D37" s="40" t="s">
        <v>103</v>
      </c>
      <c r="E37" s="41" t="s">
        <v>104</v>
      </c>
      <c r="F37" s="40" t="s">
        <v>64</v>
      </c>
      <c r="G37" s="35">
        <f>D37*F37</f>
        <v>100000</v>
      </c>
    </row>
    <row r="38" spans="1:7" s="1" customFormat="1" ht="12" customHeight="1" x14ac:dyDescent="0.25">
      <c r="A38" s="5"/>
      <c r="B38" s="36" t="s">
        <v>23</v>
      </c>
      <c r="C38" s="37"/>
      <c r="D38" s="37"/>
      <c r="E38" s="37"/>
      <c r="F38" s="86"/>
      <c r="G38" s="31">
        <f>SUM(G37)</f>
        <v>100000</v>
      </c>
    </row>
    <row r="39" spans="1:7" s="1" customFormat="1" ht="12" customHeight="1" x14ac:dyDescent="0.25">
      <c r="A39" s="2"/>
      <c r="B39" s="87"/>
      <c r="C39" s="88"/>
      <c r="D39" s="88"/>
      <c r="E39" s="88"/>
      <c r="F39" s="89"/>
      <c r="G39" s="90"/>
    </row>
    <row r="40" spans="1:7" s="1" customFormat="1" ht="12" customHeight="1" x14ac:dyDescent="0.25">
      <c r="A40" s="5"/>
      <c r="B40" s="78" t="s">
        <v>24</v>
      </c>
      <c r="C40" s="79"/>
      <c r="D40" s="80"/>
      <c r="E40" s="80"/>
      <c r="F40" s="81"/>
      <c r="G40" s="82"/>
    </row>
    <row r="41" spans="1:7" s="1" customFormat="1" ht="24" customHeight="1" x14ac:dyDescent="0.25">
      <c r="A41" s="5"/>
      <c r="B41" s="91" t="s">
        <v>14</v>
      </c>
      <c r="C41" s="91" t="s">
        <v>15</v>
      </c>
      <c r="D41" s="91" t="s">
        <v>16</v>
      </c>
      <c r="E41" s="91" t="s">
        <v>17</v>
      </c>
      <c r="F41" s="92" t="s">
        <v>18</v>
      </c>
      <c r="G41" s="91" t="s">
        <v>19</v>
      </c>
    </row>
    <row r="42" spans="1:7" s="1" customFormat="1" ht="12.75" customHeight="1" x14ac:dyDescent="0.25">
      <c r="A42" s="9"/>
      <c r="B42" s="43" t="s">
        <v>56</v>
      </c>
      <c r="C42" s="10" t="s">
        <v>105</v>
      </c>
      <c r="D42" s="19">
        <v>1</v>
      </c>
      <c r="E42" s="10" t="s">
        <v>106</v>
      </c>
      <c r="F42" s="29">
        <v>100000</v>
      </c>
      <c r="G42" s="29">
        <f>+D42*F42</f>
        <v>100000</v>
      </c>
    </row>
    <row r="43" spans="1:7" s="1" customFormat="1" ht="12.75" customHeight="1" x14ac:dyDescent="0.25">
      <c r="A43" s="9"/>
      <c r="B43" s="43" t="s">
        <v>107</v>
      </c>
      <c r="C43" s="10" t="s">
        <v>105</v>
      </c>
      <c r="D43" s="19">
        <v>3</v>
      </c>
      <c r="E43" s="10" t="s">
        <v>106</v>
      </c>
      <c r="F43" s="29">
        <v>60000</v>
      </c>
      <c r="G43" s="29">
        <f>+D43*F43</f>
        <v>180000</v>
      </c>
    </row>
    <row r="44" spans="1:7" s="1" customFormat="1" ht="12.75" customHeight="1" x14ac:dyDescent="0.25">
      <c r="A44" s="9"/>
      <c r="B44" s="43" t="s">
        <v>57</v>
      </c>
      <c r="C44" s="10" t="s">
        <v>105</v>
      </c>
      <c r="D44" s="19">
        <v>2</v>
      </c>
      <c r="E44" s="10" t="s">
        <v>67</v>
      </c>
      <c r="F44" s="29">
        <v>50000</v>
      </c>
      <c r="G44" s="29">
        <f>+D44*F44</f>
        <v>100000</v>
      </c>
    </row>
    <row r="45" spans="1:7" s="1" customFormat="1" ht="12.75" customHeight="1" x14ac:dyDescent="0.25">
      <c r="A45" s="9"/>
      <c r="B45" s="43" t="s">
        <v>108</v>
      </c>
      <c r="C45" s="10" t="s">
        <v>105</v>
      </c>
      <c r="D45" s="19">
        <v>1</v>
      </c>
      <c r="E45" s="10" t="s">
        <v>67</v>
      </c>
      <c r="F45" s="29">
        <v>15000</v>
      </c>
      <c r="G45" s="29">
        <f>+D45*F45</f>
        <v>15000</v>
      </c>
    </row>
    <row r="46" spans="1:7" s="1" customFormat="1" ht="12.75" customHeight="1" x14ac:dyDescent="0.25">
      <c r="A46" s="9"/>
      <c r="B46" s="43" t="s">
        <v>109</v>
      </c>
      <c r="C46" s="10" t="s">
        <v>105</v>
      </c>
      <c r="D46" s="19">
        <v>1</v>
      </c>
      <c r="E46" s="10" t="s">
        <v>67</v>
      </c>
      <c r="F46" s="29">
        <v>90000</v>
      </c>
      <c r="G46" s="29">
        <f>+D46*F46</f>
        <v>90000</v>
      </c>
    </row>
    <row r="47" spans="1:7" s="1" customFormat="1" ht="12.75" customHeight="1" x14ac:dyDescent="0.25">
      <c r="A47" s="5"/>
      <c r="B47" s="14" t="s">
        <v>25</v>
      </c>
      <c r="C47" s="15"/>
      <c r="D47" s="15"/>
      <c r="E47" s="15"/>
      <c r="F47" s="15"/>
      <c r="G47" s="31">
        <f>G42+G43+G44+G45+G46</f>
        <v>485000</v>
      </c>
    </row>
    <row r="48" spans="1:7" s="1" customFormat="1" ht="12" customHeight="1" x14ac:dyDescent="0.25">
      <c r="A48" s="2"/>
      <c r="B48" s="87"/>
      <c r="C48" s="88"/>
      <c r="D48" s="88"/>
      <c r="E48" s="88"/>
      <c r="F48" s="89"/>
      <c r="G48" s="90"/>
    </row>
    <row r="49" spans="1:11" s="1" customFormat="1" ht="12" customHeight="1" x14ac:dyDescent="0.25">
      <c r="A49" s="5"/>
      <c r="B49" s="78" t="s">
        <v>26</v>
      </c>
      <c r="C49" s="79"/>
      <c r="D49" s="80"/>
      <c r="E49" s="80"/>
      <c r="F49" s="81"/>
      <c r="G49" s="82"/>
    </row>
    <row r="50" spans="1:11" s="1" customFormat="1" ht="24" customHeight="1" x14ac:dyDescent="0.25">
      <c r="A50" s="5"/>
      <c r="B50" s="84" t="s">
        <v>27</v>
      </c>
      <c r="C50" s="84" t="s">
        <v>28</v>
      </c>
      <c r="D50" s="84" t="s">
        <v>29</v>
      </c>
      <c r="E50" s="84" t="s">
        <v>17</v>
      </c>
      <c r="F50" s="84" t="s">
        <v>18</v>
      </c>
      <c r="G50" s="93" t="s">
        <v>19</v>
      </c>
      <c r="K50" s="17"/>
    </row>
    <row r="51" spans="1:11" s="1" customFormat="1" ht="12.75" customHeight="1" x14ac:dyDescent="0.25">
      <c r="A51" s="16"/>
      <c r="B51" s="151" t="s">
        <v>86</v>
      </c>
      <c r="C51" s="152" t="s">
        <v>110</v>
      </c>
      <c r="D51" s="152">
        <v>6</v>
      </c>
      <c r="E51" s="152" t="s">
        <v>66</v>
      </c>
      <c r="F51" s="153">
        <v>60000</v>
      </c>
      <c r="G51" s="154">
        <f t="shared" ref="G51:G63" si="1">AVERAGE(D51*F51)</f>
        <v>360000</v>
      </c>
      <c r="K51" s="17"/>
    </row>
    <row r="52" spans="1:11" s="1" customFormat="1" ht="12.75" customHeight="1" x14ac:dyDescent="0.25">
      <c r="A52" s="16"/>
      <c r="B52" s="155" t="s">
        <v>111</v>
      </c>
      <c r="C52" s="156"/>
      <c r="D52" s="156"/>
      <c r="E52" s="156"/>
      <c r="F52" s="156"/>
      <c r="G52" s="154"/>
    </row>
    <row r="53" spans="1:11" s="1" customFormat="1" ht="12.75" customHeight="1" x14ac:dyDescent="0.25">
      <c r="A53" s="16"/>
      <c r="B53" s="157" t="s">
        <v>112</v>
      </c>
      <c r="C53" s="158" t="s">
        <v>74</v>
      </c>
      <c r="D53" s="159">
        <v>16000</v>
      </c>
      <c r="E53" s="158" t="s">
        <v>67</v>
      </c>
      <c r="F53" s="160">
        <v>130</v>
      </c>
      <c r="G53" s="154">
        <f t="shared" si="1"/>
        <v>2080000</v>
      </c>
    </row>
    <row r="54" spans="1:11" s="1" customFormat="1" ht="12.75" customHeight="1" x14ac:dyDescent="0.25">
      <c r="A54" s="16"/>
      <c r="B54" s="161" t="s">
        <v>113</v>
      </c>
      <c r="C54" s="158"/>
      <c r="D54" s="159"/>
      <c r="E54" s="158"/>
      <c r="F54" s="160"/>
      <c r="G54" s="154"/>
    </row>
    <row r="55" spans="1:11" s="1" customFormat="1" ht="12.75" customHeight="1" x14ac:dyDescent="0.25">
      <c r="A55" s="16"/>
      <c r="B55" s="157" t="s">
        <v>114</v>
      </c>
      <c r="C55" s="158" t="s">
        <v>70</v>
      </c>
      <c r="D55" s="159">
        <v>4</v>
      </c>
      <c r="E55" s="158" t="s">
        <v>115</v>
      </c>
      <c r="F55" s="160">
        <v>9083</v>
      </c>
      <c r="G55" s="154">
        <f t="shared" si="1"/>
        <v>36332</v>
      </c>
    </row>
    <row r="56" spans="1:11" s="1" customFormat="1" ht="12.75" customHeight="1" x14ac:dyDescent="0.25">
      <c r="A56" s="16"/>
      <c r="B56" s="157" t="s">
        <v>72</v>
      </c>
      <c r="C56" s="158" t="s">
        <v>70</v>
      </c>
      <c r="D56" s="159">
        <v>3</v>
      </c>
      <c r="E56" s="158" t="str">
        <f>+E55</f>
        <v>Septiembre-dic</v>
      </c>
      <c r="F56" s="160">
        <v>14000</v>
      </c>
      <c r="G56" s="154">
        <f t="shared" si="1"/>
        <v>42000</v>
      </c>
    </row>
    <row r="57" spans="1:11" s="1" customFormat="1" ht="12.75" customHeight="1" x14ac:dyDescent="0.25">
      <c r="A57" s="16"/>
      <c r="B57" s="157" t="s">
        <v>73</v>
      </c>
      <c r="C57" s="158" t="s">
        <v>70</v>
      </c>
      <c r="D57" s="159">
        <v>2</v>
      </c>
      <c r="E57" s="158" t="str">
        <f>+E56</f>
        <v>Septiembre-dic</v>
      </c>
      <c r="F57" s="160">
        <v>21000</v>
      </c>
      <c r="G57" s="154">
        <f t="shared" si="1"/>
        <v>42000</v>
      </c>
    </row>
    <row r="58" spans="1:11" s="1" customFormat="1" ht="12.75" customHeight="1" x14ac:dyDescent="0.25">
      <c r="A58" s="16"/>
      <c r="B58" s="157" t="s">
        <v>71</v>
      </c>
      <c r="C58" s="158" t="s">
        <v>70</v>
      </c>
      <c r="D58" s="159">
        <v>6</v>
      </c>
      <c r="E58" s="158" t="s">
        <v>116</v>
      </c>
      <c r="F58" s="160">
        <v>14500</v>
      </c>
      <c r="G58" s="154">
        <f t="shared" si="1"/>
        <v>87000</v>
      </c>
    </row>
    <row r="59" spans="1:11" s="1" customFormat="1" ht="12.75" customHeight="1" x14ac:dyDescent="0.25">
      <c r="A59" s="16"/>
      <c r="B59" s="162" t="s">
        <v>84</v>
      </c>
      <c r="C59" s="156"/>
      <c r="D59" s="156"/>
      <c r="E59" s="156"/>
      <c r="F59" s="156"/>
      <c r="G59" s="154">
        <f t="shared" si="1"/>
        <v>0</v>
      </c>
    </row>
    <row r="60" spans="1:11" s="1" customFormat="1" ht="12.75" customHeight="1" x14ac:dyDescent="0.25">
      <c r="A60" s="16"/>
      <c r="B60" s="157" t="s">
        <v>60</v>
      </c>
      <c r="C60" s="158" t="s">
        <v>59</v>
      </c>
      <c r="D60" s="158">
        <v>300</v>
      </c>
      <c r="E60" s="158" t="s">
        <v>117</v>
      </c>
      <c r="F60" s="160">
        <v>1520</v>
      </c>
      <c r="G60" s="154">
        <f t="shared" si="1"/>
        <v>456000</v>
      </c>
    </row>
    <row r="61" spans="1:11" s="1" customFormat="1" ht="12.75" customHeight="1" x14ac:dyDescent="0.25">
      <c r="A61" s="16"/>
      <c r="B61" s="157" t="s">
        <v>118</v>
      </c>
      <c r="C61" s="158" t="s">
        <v>59</v>
      </c>
      <c r="D61" s="158">
        <v>500</v>
      </c>
      <c r="E61" s="158" t="s">
        <v>119</v>
      </c>
      <c r="F61" s="160">
        <v>1600</v>
      </c>
      <c r="G61" s="154">
        <f t="shared" si="1"/>
        <v>800000</v>
      </c>
    </row>
    <row r="62" spans="1:11" s="1" customFormat="1" ht="12.75" customHeight="1" x14ac:dyDescent="0.25">
      <c r="A62" s="16"/>
      <c r="B62" s="163" t="s">
        <v>77</v>
      </c>
      <c r="C62" s="164"/>
      <c r="D62" s="164"/>
      <c r="E62" s="164"/>
      <c r="F62" s="164"/>
      <c r="G62" s="154"/>
    </row>
    <row r="63" spans="1:11" s="1" customFormat="1" ht="12.75" customHeight="1" x14ac:dyDescent="0.25">
      <c r="A63" s="16"/>
      <c r="B63" s="157" t="s">
        <v>120</v>
      </c>
      <c r="C63" s="158" t="s">
        <v>70</v>
      </c>
      <c r="D63" s="158">
        <v>1</v>
      </c>
      <c r="E63" s="158" t="s">
        <v>67</v>
      </c>
      <c r="F63" s="160">
        <v>65000</v>
      </c>
      <c r="G63" s="154">
        <f t="shared" si="1"/>
        <v>65000</v>
      </c>
    </row>
    <row r="64" spans="1:11" s="1" customFormat="1" ht="12.75" customHeight="1" x14ac:dyDescent="0.25">
      <c r="A64" s="16"/>
      <c r="B64" s="157" t="s">
        <v>121</v>
      </c>
      <c r="C64" s="158" t="s">
        <v>59</v>
      </c>
      <c r="D64" s="158">
        <v>1</v>
      </c>
      <c r="E64" s="158" t="s">
        <v>67</v>
      </c>
      <c r="F64" s="160">
        <v>32300</v>
      </c>
      <c r="G64" s="154">
        <f>AVERAGE(D64*F64)</f>
        <v>32300</v>
      </c>
    </row>
    <row r="65" spans="1:7" s="1" customFormat="1" ht="12.75" customHeight="1" x14ac:dyDescent="0.25">
      <c r="A65" s="16"/>
      <c r="B65" s="157" t="s">
        <v>122</v>
      </c>
      <c r="C65" s="158" t="s">
        <v>59</v>
      </c>
      <c r="D65" s="158">
        <v>1</v>
      </c>
      <c r="E65" s="158" t="s">
        <v>76</v>
      </c>
      <c r="F65" s="160">
        <v>10650</v>
      </c>
      <c r="G65" s="154">
        <f t="shared" ref="G65:G86" si="2">AVERAGE(D65*F65)</f>
        <v>10650</v>
      </c>
    </row>
    <row r="66" spans="1:7" s="1" customFormat="1" ht="12.75" customHeight="1" x14ac:dyDescent="0.25">
      <c r="A66" s="16"/>
      <c r="B66" s="157" t="s">
        <v>123</v>
      </c>
      <c r="C66" s="158" t="s">
        <v>59</v>
      </c>
      <c r="D66" s="158">
        <v>2</v>
      </c>
      <c r="E66" s="158" t="s">
        <v>76</v>
      </c>
      <c r="F66" s="160">
        <v>6300</v>
      </c>
      <c r="G66" s="154">
        <f t="shared" si="2"/>
        <v>12600</v>
      </c>
    </row>
    <row r="67" spans="1:7" s="1" customFormat="1" ht="12.75" customHeight="1" x14ac:dyDescent="0.25">
      <c r="A67" s="16"/>
      <c r="B67" s="157" t="s">
        <v>85</v>
      </c>
      <c r="C67" s="158" t="s">
        <v>70</v>
      </c>
      <c r="D67" s="158">
        <v>1</v>
      </c>
      <c r="E67" s="158" t="s">
        <v>65</v>
      </c>
      <c r="F67" s="160">
        <v>72840</v>
      </c>
      <c r="G67" s="154">
        <f t="shared" si="2"/>
        <v>72840</v>
      </c>
    </row>
    <row r="68" spans="1:7" s="1" customFormat="1" ht="12.75" customHeight="1" x14ac:dyDescent="0.25">
      <c r="A68" s="16"/>
      <c r="B68" s="157" t="s">
        <v>124</v>
      </c>
      <c r="C68" s="158" t="s">
        <v>70</v>
      </c>
      <c r="D68" s="158">
        <v>1</v>
      </c>
      <c r="E68" s="158" t="s">
        <v>125</v>
      </c>
      <c r="F68" s="160">
        <v>85300</v>
      </c>
      <c r="G68" s="154">
        <f t="shared" si="2"/>
        <v>85300</v>
      </c>
    </row>
    <row r="69" spans="1:7" s="1" customFormat="1" ht="12.75" customHeight="1" x14ac:dyDescent="0.25">
      <c r="A69" s="16"/>
      <c r="B69" s="157" t="s">
        <v>126</v>
      </c>
      <c r="C69" s="158" t="s">
        <v>70</v>
      </c>
      <c r="D69" s="158">
        <v>2</v>
      </c>
      <c r="E69" s="158" t="s">
        <v>101</v>
      </c>
      <c r="F69" s="160">
        <v>38020</v>
      </c>
      <c r="G69" s="154">
        <f t="shared" si="2"/>
        <v>76040</v>
      </c>
    </row>
    <row r="70" spans="1:7" s="1" customFormat="1" ht="12.75" customHeight="1" x14ac:dyDescent="0.25">
      <c r="A70" s="16"/>
      <c r="B70" s="163" t="s">
        <v>78</v>
      </c>
      <c r="C70" s="158"/>
      <c r="D70" s="159"/>
      <c r="E70" s="158"/>
      <c r="F70" s="160"/>
      <c r="G70" s="154"/>
    </row>
    <row r="71" spans="1:7" s="1" customFormat="1" ht="12.75" customHeight="1" x14ac:dyDescent="0.25">
      <c r="A71" s="16"/>
      <c r="B71" s="165" t="s">
        <v>127</v>
      </c>
      <c r="C71" s="158" t="s">
        <v>70</v>
      </c>
      <c r="D71" s="159">
        <v>1</v>
      </c>
      <c r="E71" s="158" t="s">
        <v>128</v>
      </c>
      <c r="F71" s="160">
        <v>42000</v>
      </c>
      <c r="G71" s="154">
        <f t="shared" si="2"/>
        <v>42000</v>
      </c>
    </row>
    <row r="72" spans="1:7" s="1" customFormat="1" ht="12.75" customHeight="1" x14ac:dyDescent="0.25">
      <c r="A72" s="16"/>
      <c r="B72" s="165" t="s">
        <v>129</v>
      </c>
      <c r="C72" s="158" t="s">
        <v>70</v>
      </c>
      <c r="D72" s="159">
        <v>1</v>
      </c>
      <c r="E72" s="158" t="s">
        <v>130</v>
      </c>
      <c r="F72" s="160">
        <v>8000</v>
      </c>
      <c r="G72" s="154">
        <f t="shared" si="2"/>
        <v>8000</v>
      </c>
    </row>
    <row r="73" spans="1:7" s="1" customFormat="1" ht="12.75" customHeight="1" x14ac:dyDescent="0.25">
      <c r="A73" s="16"/>
      <c r="B73" s="157" t="s">
        <v>131</v>
      </c>
      <c r="C73" s="158" t="s">
        <v>70</v>
      </c>
      <c r="D73" s="158">
        <v>1</v>
      </c>
      <c r="E73" s="158" t="s">
        <v>67</v>
      </c>
      <c r="F73" s="160">
        <v>32000</v>
      </c>
      <c r="G73" s="154">
        <f t="shared" si="2"/>
        <v>32000</v>
      </c>
    </row>
    <row r="74" spans="1:7" s="1" customFormat="1" ht="12.75" customHeight="1" x14ac:dyDescent="0.25">
      <c r="A74" s="16"/>
      <c r="B74" s="163" t="s">
        <v>79</v>
      </c>
      <c r="C74" s="164"/>
      <c r="D74" s="164"/>
      <c r="E74" s="164"/>
      <c r="F74" s="164"/>
      <c r="G74" s="154"/>
    </row>
    <row r="75" spans="1:7" s="1" customFormat="1" ht="12.75" customHeight="1" x14ac:dyDescent="0.25">
      <c r="A75" s="16"/>
      <c r="B75" s="165" t="s">
        <v>132</v>
      </c>
      <c r="C75" s="166" t="s">
        <v>70</v>
      </c>
      <c r="D75" s="166">
        <v>1</v>
      </c>
      <c r="E75" s="166" t="s">
        <v>67</v>
      </c>
      <c r="F75" s="166">
        <v>9500</v>
      </c>
      <c r="G75" s="154">
        <f t="shared" si="2"/>
        <v>9500</v>
      </c>
    </row>
    <row r="76" spans="1:7" s="1" customFormat="1" ht="12.75" customHeight="1" x14ac:dyDescent="0.25">
      <c r="A76" s="16"/>
      <c r="B76" s="157" t="s">
        <v>133</v>
      </c>
      <c r="C76" s="158" t="s">
        <v>70</v>
      </c>
      <c r="D76" s="158">
        <v>1</v>
      </c>
      <c r="E76" s="158" t="s">
        <v>67</v>
      </c>
      <c r="F76" s="160">
        <v>39930</v>
      </c>
      <c r="G76" s="154">
        <f t="shared" si="2"/>
        <v>39930</v>
      </c>
    </row>
    <row r="77" spans="1:7" s="1" customFormat="1" ht="12.75" customHeight="1" x14ac:dyDescent="0.25">
      <c r="A77" s="16"/>
      <c r="B77" s="157" t="s">
        <v>134</v>
      </c>
      <c r="C77" s="158" t="s">
        <v>70</v>
      </c>
      <c r="D77" s="158">
        <v>0.5</v>
      </c>
      <c r="E77" s="158" t="s">
        <v>76</v>
      </c>
      <c r="F77" s="160">
        <v>18500</v>
      </c>
      <c r="G77" s="154">
        <f t="shared" si="2"/>
        <v>9250</v>
      </c>
    </row>
    <row r="78" spans="1:7" s="1" customFormat="1" ht="12.75" customHeight="1" x14ac:dyDescent="0.25">
      <c r="A78" s="16"/>
      <c r="B78" s="157" t="s">
        <v>135</v>
      </c>
      <c r="C78" s="158" t="s">
        <v>59</v>
      </c>
      <c r="D78" s="158">
        <v>1</v>
      </c>
      <c r="E78" s="158" t="s">
        <v>136</v>
      </c>
      <c r="F78" s="160">
        <v>25000</v>
      </c>
      <c r="G78" s="154">
        <f t="shared" si="2"/>
        <v>25000</v>
      </c>
    </row>
    <row r="79" spans="1:7" s="1" customFormat="1" ht="12.75" customHeight="1" x14ac:dyDescent="0.25">
      <c r="A79" s="16"/>
      <c r="B79" s="157" t="s">
        <v>137</v>
      </c>
      <c r="C79" s="158" t="s">
        <v>70</v>
      </c>
      <c r="D79" s="158">
        <v>1</v>
      </c>
      <c r="E79" s="158" t="s">
        <v>119</v>
      </c>
      <c r="F79" s="160">
        <v>28000</v>
      </c>
      <c r="G79" s="154">
        <f t="shared" si="2"/>
        <v>28000</v>
      </c>
    </row>
    <row r="80" spans="1:7" s="1" customFormat="1" ht="12.75" customHeight="1" x14ac:dyDescent="0.25">
      <c r="A80" s="16"/>
      <c r="B80" s="163" t="s">
        <v>31</v>
      </c>
      <c r="C80" s="164"/>
      <c r="D80" s="164"/>
      <c r="E80" s="164"/>
      <c r="F80" s="164"/>
      <c r="G80" s="154"/>
    </row>
    <row r="81" spans="1:9" s="1" customFormat="1" ht="12.75" customHeight="1" x14ac:dyDescent="0.25">
      <c r="A81" s="16"/>
      <c r="B81" s="157" t="s">
        <v>147</v>
      </c>
      <c r="C81" s="158" t="s">
        <v>74</v>
      </c>
      <c r="D81" s="159">
        <v>2000</v>
      </c>
      <c r="E81" s="158" t="s">
        <v>101</v>
      </c>
      <c r="F81" s="160">
        <v>1000</v>
      </c>
      <c r="G81" s="154">
        <f t="shared" si="2"/>
        <v>2000000</v>
      </c>
    </row>
    <row r="82" spans="1:9" s="1" customFormat="1" ht="12.75" customHeight="1" x14ac:dyDescent="0.25">
      <c r="A82" s="16"/>
      <c r="B82" s="162" t="s">
        <v>31</v>
      </c>
      <c r="C82" s="167"/>
      <c r="D82" s="167"/>
      <c r="E82" s="167"/>
      <c r="F82" s="167"/>
      <c r="G82" s="154"/>
    </row>
    <row r="83" spans="1:9" s="1" customFormat="1" ht="12.75" customHeight="1" x14ac:dyDescent="0.25">
      <c r="A83" s="16"/>
      <c r="B83" s="165" t="s">
        <v>148</v>
      </c>
      <c r="C83" s="168" t="s">
        <v>74</v>
      </c>
      <c r="D83" s="169">
        <v>2200</v>
      </c>
      <c r="E83" s="168" t="s">
        <v>67</v>
      </c>
      <c r="F83" s="154">
        <v>1500</v>
      </c>
      <c r="G83" s="154">
        <f>(AVERAGE(D83*F83))/4</f>
        <v>825000</v>
      </c>
    </row>
    <row r="84" spans="1:9" s="1" customFormat="1" ht="12.75" customHeight="1" x14ac:dyDescent="0.25">
      <c r="A84" s="16"/>
      <c r="B84" s="165" t="s">
        <v>149</v>
      </c>
      <c r="C84" s="168" t="s">
        <v>59</v>
      </c>
      <c r="D84" s="168">
        <v>1200</v>
      </c>
      <c r="E84" s="168" t="s">
        <v>150</v>
      </c>
      <c r="F84" s="154">
        <v>2690</v>
      </c>
      <c r="G84" s="154">
        <f t="shared" ref="G84:G85" si="3">(AVERAGE(D84*F84))/4</f>
        <v>807000</v>
      </c>
    </row>
    <row r="85" spans="1:9" s="1" customFormat="1" ht="12.75" customHeight="1" x14ac:dyDescent="0.25">
      <c r="A85" s="16"/>
      <c r="B85" s="165" t="s">
        <v>151</v>
      </c>
      <c r="C85" s="168" t="s">
        <v>59</v>
      </c>
      <c r="D85" s="168">
        <v>10</v>
      </c>
      <c r="E85" s="168" t="s">
        <v>150</v>
      </c>
      <c r="F85" s="154">
        <v>3100</v>
      </c>
      <c r="G85" s="154">
        <f t="shared" si="3"/>
        <v>7750</v>
      </c>
    </row>
    <row r="86" spans="1:9" s="1" customFormat="1" ht="12.75" customHeight="1" x14ac:dyDescent="0.25">
      <c r="A86" s="16"/>
      <c r="B86" s="170" t="s">
        <v>152</v>
      </c>
      <c r="C86" s="171" t="s">
        <v>74</v>
      </c>
      <c r="D86" s="169">
        <v>5300</v>
      </c>
      <c r="E86" s="171" t="s">
        <v>101</v>
      </c>
      <c r="F86" s="172">
        <v>800</v>
      </c>
      <c r="G86" s="154">
        <f t="shared" si="2"/>
        <v>4240000</v>
      </c>
    </row>
    <row r="87" spans="1:9" s="1" customFormat="1" ht="13.5" customHeight="1" x14ac:dyDescent="0.25">
      <c r="A87" s="16"/>
      <c r="B87" s="94" t="s">
        <v>30</v>
      </c>
      <c r="C87" s="95"/>
      <c r="D87" s="95"/>
      <c r="E87" s="95"/>
      <c r="F87" s="96"/>
      <c r="G87" s="97">
        <f>SUM(G51:G86)</f>
        <v>12331492</v>
      </c>
    </row>
    <row r="88" spans="1:9" s="1" customFormat="1" ht="12" customHeight="1" x14ac:dyDescent="0.25">
      <c r="A88" s="2"/>
      <c r="B88" s="98"/>
      <c r="C88" s="99"/>
      <c r="D88" s="99"/>
      <c r="E88" s="100"/>
      <c r="F88" s="101"/>
      <c r="G88" s="102"/>
    </row>
    <row r="89" spans="1:9" s="1" customFormat="1" ht="12" customHeight="1" x14ac:dyDescent="0.25">
      <c r="A89" s="5"/>
      <c r="B89" s="78" t="s">
        <v>31</v>
      </c>
      <c r="C89" s="79"/>
      <c r="D89" s="80"/>
      <c r="E89" s="80"/>
      <c r="F89" s="81"/>
      <c r="G89" s="82"/>
    </row>
    <row r="90" spans="1:9" s="1" customFormat="1" ht="24" customHeight="1" x14ac:dyDescent="0.25">
      <c r="A90" s="5"/>
      <c r="B90" s="83" t="s">
        <v>32</v>
      </c>
      <c r="C90" s="84" t="s">
        <v>28</v>
      </c>
      <c r="D90" s="84" t="s">
        <v>29</v>
      </c>
      <c r="E90" s="83" t="s">
        <v>17</v>
      </c>
      <c r="F90" s="84" t="s">
        <v>18</v>
      </c>
      <c r="G90" s="83" t="s">
        <v>19</v>
      </c>
    </row>
    <row r="91" spans="1:9" s="1" customFormat="1" ht="16.5" customHeight="1" x14ac:dyDescent="0.25">
      <c r="A91" s="16"/>
      <c r="B91" s="42" t="s">
        <v>138</v>
      </c>
      <c r="C91" s="21" t="s">
        <v>58</v>
      </c>
      <c r="D91" s="21">
        <v>6</v>
      </c>
      <c r="E91" s="20" t="s">
        <v>139</v>
      </c>
      <c r="F91" s="22">
        <v>200000</v>
      </c>
      <c r="G91" s="22">
        <f>+F91*D91</f>
        <v>1200000</v>
      </c>
    </row>
    <row r="92" spans="1:9" s="1" customFormat="1" ht="13.5" customHeight="1" x14ac:dyDescent="0.25">
      <c r="A92" s="5"/>
      <c r="B92" s="36" t="s">
        <v>33</v>
      </c>
      <c r="C92" s="37"/>
      <c r="D92" s="37"/>
      <c r="E92" s="103"/>
      <c r="F92" s="86"/>
      <c r="G92" s="38">
        <f>SUM(G91:G91)</f>
        <v>1200000</v>
      </c>
      <c r="I92" s="28"/>
    </row>
    <row r="93" spans="1:9" s="1" customFormat="1" ht="12" customHeight="1" x14ac:dyDescent="0.25">
      <c r="A93" s="2"/>
      <c r="B93" s="104"/>
      <c r="C93" s="104"/>
      <c r="D93" s="104"/>
      <c r="E93" s="104"/>
      <c r="F93" s="105"/>
      <c r="G93" s="106"/>
    </row>
    <row r="94" spans="1:9" s="1" customFormat="1" ht="12" customHeight="1" x14ac:dyDescent="0.25">
      <c r="A94" s="16"/>
      <c r="B94" s="107" t="s">
        <v>34</v>
      </c>
      <c r="C94" s="108"/>
      <c r="D94" s="108"/>
      <c r="E94" s="108"/>
      <c r="F94" s="108"/>
      <c r="G94" s="109">
        <f>G33+G38+G47+G87+G92</f>
        <v>22216492</v>
      </c>
    </row>
    <row r="95" spans="1:9" s="1" customFormat="1" ht="12" customHeight="1" x14ac:dyDescent="0.25">
      <c r="A95" s="16"/>
      <c r="B95" s="110" t="s">
        <v>35</v>
      </c>
      <c r="C95" s="111"/>
      <c r="D95" s="111"/>
      <c r="E95" s="111"/>
      <c r="F95" s="111"/>
      <c r="G95" s="112">
        <f>G94*0.05</f>
        <v>1110824.6000000001</v>
      </c>
    </row>
    <row r="96" spans="1:9" s="1" customFormat="1" ht="12" customHeight="1" x14ac:dyDescent="0.25">
      <c r="A96" s="16"/>
      <c r="B96" s="113" t="s">
        <v>36</v>
      </c>
      <c r="C96" s="114"/>
      <c r="D96" s="114"/>
      <c r="E96" s="114"/>
      <c r="F96" s="114"/>
      <c r="G96" s="115">
        <f>G95+G94</f>
        <v>23327316.600000001</v>
      </c>
    </row>
    <row r="97" spans="1:7" s="1" customFormat="1" ht="12" customHeight="1" x14ac:dyDescent="0.25">
      <c r="A97" s="16"/>
      <c r="B97" s="110" t="s">
        <v>37</v>
      </c>
      <c r="C97" s="111"/>
      <c r="D97" s="111"/>
      <c r="E97" s="111"/>
      <c r="F97" s="111"/>
      <c r="G97" s="112">
        <f>G11</f>
        <v>27000000</v>
      </c>
    </row>
    <row r="98" spans="1:7" s="1" customFormat="1" ht="12" customHeight="1" x14ac:dyDescent="0.25">
      <c r="A98" s="16"/>
      <c r="B98" s="116" t="s">
        <v>38</v>
      </c>
      <c r="C98" s="117"/>
      <c r="D98" s="117"/>
      <c r="E98" s="117"/>
      <c r="F98" s="117"/>
      <c r="G98" s="109">
        <f>G97-G96</f>
        <v>3672683.3999999985</v>
      </c>
    </row>
    <row r="99" spans="1:7" s="1" customFormat="1" ht="12" customHeight="1" x14ac:dyDescent="0.25">
      <c r="A99" s="16"/>
      <c r="B99" s="118" t="s">
        <v>140</v>
      </c>
      <c r="C99" s="119"/>
      <c r="D99" s="119"/>
      <c r="E99" s="119"/>
      <c r="F99" s="119"/>
      <c r="G99" s="120"/>
    </row>
    <row r="100" spans="1:7" s="1" customFormat="1" ht="12.75" customHeight="1" thickBot="1" x14ac:dyDescent="0.3">
      <c r="A100" s="16"/>
      <c r="B100" s="121"/>
      <c r="C100" s="119"/>
      <c r="D100" s="119"/>
      <c r="E100" s="119"/>
      <c r="F100" s="119"/>
      <c r="G100" s="120"/>
    </row>
    <row r="101" spans="1:7" s="1" customFormat="1" ht="12" customHeight="1" x14ac:dyDescent="0.25">
      <c r="A101" s="16"/>
      <c r="B101" s="122" t="s">
        <v>141</v>
      </c>
      <c r="C101" s="123"/>
      <c r="D101" s="123"/>
      <c r="E101" s="123"/>
      <c r="F101" s="124"/>
      <c r="G101" s="120"/>
    </row>
    <row r="102" spans="1:7" s="1" customFormat="1" ht="12" customHeight="1" x14ac:dyDescent="0.25">
      <c r="A102" s="16"/>
      <c r="B102" s="125" t="s">
        <v>39</v>
      </c>
      <c r="C102" s="126"/>
      <c r="D102" s="126"/>
      <c r="E102" s="126"/>
      <c r="F102" s="127"/>
      <c r="G102" s="120"/>
    </row>
    <row r="103" spans="1:7" s="1" customFormat="1" ht="12" customHeight="1" x14ac:dyDescent="0.25">
      <c r="A103" s="16"/>
      <c r="B103" s="125" t="s">
        <v>40</v>
      </c>
      <c r="C103" s="126"/>
      <c r="D103" s="126"/>
      <c r="E103" s="126"/>
      <c r="F103" s="127"/>
      <c r="G103" s="120"/>
    </row>
    <row r="104" spans="1:7" s="1" customFormat="1" ht="12" customHeight="1" x14ac:dyDescent="0.25">
      <c r="A104" s="16"/>
      <c r="B104" s="125" t="s">
        <v>41</v>
      </c>
      <c r="C104" s="126"/>
      <c r="D104" s="126"/>
      <c r="E104" s="126"/>
      <c r="F104" s="127"/>
      <c r="G104" s="120"/>
    </row>
    <row r="105" spans="1:7" s="1" customFormat="1" ht="12" customHeight="1" x14ac:dyDescent="0.25">
      <c r="A105" s="16"/>
      <c r="B105" s="125" t="s">
        <v>42</v>
      </c>
      <c r="C105" s="126"/>
      <c r="D105" s="126"/>
      <c r="E105" s="126"/>
      <c r="F105" s="127"/>
      <c r="G105" s="120"/>
    </row>
    <row r="106" spans="1:7" s="1" customFormat="1" ht="12" customHeight="1" x14ac:dyDescent="0.25">
      <c r="A106" s="16"/>
      <c r="B106" s="125" t="s">
        <v>43</v>
      </c>
      <c r="C106" s="126"/>
      <c r="D106" s="126"/>
      <c r="E106" s="126"/>
      <c r="F106" s="127"/>
      <c r="G106" s="120"/>
    </row>
    <row r="107" spans="1:7" s="1" customFormat="1" ht="12.75" customHeight="1" thickBot="1" x14ac:dyDescent="0.3">
      <c r="A107" s="16"/>
      <c r="B107" s="128" t="s">
        <v>44</v>
      </c>
      <c r="C107" s="129"/>
      <c r="D107" s="129"/>
      <c r="E107" s="129"/>
      <c r="F107" s="130"/>
      <c r="G107" s="120"/>
    </row>
    <row r="108" spans="1:7" s="1" customFormat="1" ht="12.75" customHeight="1" x14ac:dyDescent="0.25">
      <c r="A108" s="16"/>
      <c r="B108" s="121"/>
      <c r="C108" s="126"/>
      <c r="D108" s="126"/>
      <c r="E108" s="126"/>
      <c r="F108" s="126"/>
      <c r="G108" s="120"/>
    </row>
    <row r="109" spans="1:7" s="1" customFormat="1" ht="15" customHeight="1" thickBot="1" x14ac:dyDescent="0.3">
      <c r="A109" s="16"/>
      <c r="B109" s="177" t="s">
        <v>45</v>
      </c>
      <c r="C109" s="178"/>
      <c r="D109" s="131"/>
      <c r="E109" s="132"/>
      <c r="F109" s="132"/>
      <c r="G109" s="120"/>
    </row>
    <row r="110" spans="1:7" s="1" customFormat="1" ht="12" customHeight="1" x14ac:dyDescent="0.25">
      <c r="A110" s="16"/>
      <c r="B110" s="133" t="s">
        <v>32</v>
      </c>
      <c r="C110" s="134" t="s">
        <v>46</v>
      </c>
      <c r="D110" s="135" t="s">
        <v>47</v>
      </c>
      <c r="E110" s="132"/>
      <c r="F110" s="132"/>
      <c r="G110" s="120"/>
    </row>
    <row r="111" spans="1:7" s="1" customFormat="1" ht="12" customHeight="1" x14ac:dyDescent="0.25">
      <c r="A111" s="16"/>
      <c r="B111" s="136" t="s">
        <v>48</v>
      </c>
      <c r="C111" s="137">
        <f>G33</f>
        <v>8100000</v>
      </c>
      <c r="D111" s="173">
        <f>(C111/$C$117)</f>
        <v>0.34723239448809984</v>
      </c>
      <c r="E111" s="132"/>
      <c r="F111" s="132"/>
      <c r="G111" s="120"/>
    </row>
    <row r="112" spans="1:7" s="1" customFormat="1" ht="12" customHeight="1" x14ac:dyDescent="0.25">
      <c r="A112" s="16"/>
      <c r="B112" s="136" t="s">
        <v>49</v>
      </c>
      <c r="C112" s="137">
        <f>G38</f>
        <v>100000</v>
      </c>
      <c r="D112" s="173">
        <f t="shared" ref="D112:D116" si="4">(C112/$C$117)</f>
        <v>4.286819685038269E-3</v>
      </c>
      <c r="E112" s="132"/>
      <c r="F112" s="132"/>
      <c r="G112" s="120"/>
    </row>
    <row r="113" spans="1:7" s="1" customFormat="1" ht="12" customHeight="1" x14ac:dyDescent="0.25">
      <c r="A113" s="16"/>
      <c r="B113" s="136" t="s">
        <v>50</v>
      </c>
      <c r="C113" s="137">
        <f>G47</f>
        <v>485000</v>
      </c>
      <c r="D113" s="173">
        <f t="shared" si="4"/>
        <v>2.0791075472435607E-2</v>
      </c>
      <c r="E113" s="132"/>
      <c r="F113" s="132"/>
      <c r="G113" s="120"/>
    </row>
    <row r="114" spans="1:7" s="1" customFormat="1" ht="12" customHeight="1" x14ac:dyDescent="0.25">
      <c r="A114" s="16"/>
      <c r="B114" s="136" t="s">
        <v>27</v>
      </c>
      <c r="C114" s="137">
        <f>G87</f>
        <v>12331492</v>
      </c>
      <c r="D114" s="173">
        <f t="shared" si="4"/>
        <v>0.52862882651491938</v>
      </c>
      <c r="E114" s="132"/>
      <c r="F114" s="132"/>
      <c r="G114" s="120"/>
    </row>
    <row r="115" spans="1:7" s="1" customFormat="1" ht="12" customHeight="1" x14ac:dyDescent="0.25">
      <c r="A115" s="16"/>
      <c r="B115" s="136" t="s">
        <v>51</v>
      </c>
      <c r="C115" s="138">
        <f>G92</f>
        <v>1200000</v>
      </c>
      <c r="D115" s="173">
        <f t="shared" si="4"/>
        <v>5.1441836220459232E-2</v>
      </c>
      <c r="E115" s="139"/>
      <c r="F115" s="139"/>
      <c r="G115" s="120"/>
    </row>
    <row r="116" spans="1:7" s="1" customFormat="1" ht="12" customHeight="1" x14ac:dyDescent="0.25">
      <c r="A116" s="16"/>
      <c r="B116" s="136" t="s">
        <v>52</v>
      </c>
      <c r="C116" s="138">
        <f>G95</f>
        <v>1110824.6000000001</v>
      </c>
      <c r="D116" s="173">
        <f t="shared" si="4"/>
        <v>4.7619047619047623E-2</v>
      </c>
      <c r="E116" s="139"/>
      <c r="F116" s="139"/>
      <c r="G116" s="120"/>
    </row>
    <row r="117" spans="1:7" s="1" customFormat="1" ht="12.75" customHeight="1" thickBot="1" x14ac:dyDescent="0.3">
      <c r="A117" s="16"/>
      <c r="B117" s="140" t="s">
        <v>53</v>
      </c>
      <c r="C117" s="141">
        <f>SUM(C111:C116)</f>
        <v>23327316.600000001</v>
      </c>
      <c r="D117" s="142">
        <f>SUM(D111:D116)</f>
        <v>1</v>
      </c>
      <c r="E117" s="139"/>
      <c r="F117" s="139"/>
      <c r="G117" s="120"/>
    </row>
    <row r="118" spans="1:7" s="1" customFormat="1" ht="12" customHeight="1" x14ac:dyDescent="0.25">
      <c r="A118" s="16"/>
      <c r="B118" s="121"/>
      <c r="C118" s="119"/>
      <c r="D118" s="119"/>
      <c r="E118" s="119"/>
      <c r="F118" s="119"/>
      <c r="G118" s="120"/>
    </row>
    <row r="119" spans="1:7" s="1" customFormat="1" ht="12.75" customHeight="1" thickBot="1" x14ac:dyDescent="0.3">
      <c r="A119" s="16"/>
      <c r="B119" s="46"/>
      <c r="C119" s="119"/>
      <c r="D119" s="119"/>
      <c r="E119" s="119"/>
      <c r="F119" s="119"/>
      <c r="G119" s="120"/>
    </row>
    <row r="120" spans="1:7" s="1" customFormat="1" ht="12" customHeight="1" thickBot="1" x14ac:dyDescent="0.3">
      <c r="A120" s="16"/>
      <c r="B120" s="179" t="s">
        <v>153</v>
      </c>
      <c r="C120" s="180"/>
      <c r="D120" s="180"/>
      <c r="E120" s="181"/>
      <c r="F120" s="139"/>
      <c r="G120" s="120"/>
    </row>
    <row r="121" spans="1:7" s="1" customFormat="1" ht="12" customHeight="1" x14ac:dyDescent="0.25">
      <c r="A121" s="16"/>
      <c r="B121" s="143" t="s">
        <v>154</v>
      </c>
      <c r="C121" s="144">
        <v>90000</v>
      </c>
      <c r="D121" s="144">
        <f>G8</f>
        <v>100000</v>
      </c>
      <c r="E121" s="144">
        <v>110000</v>
      </c>
      <c r="F121" s="145"/>
      <c r="G121" s="146"/>
    </row>
    <row r="122" spans="1:7" s="1" customFormat="1" ht="12.75" customHeight="1" thickBot="1" x14ac:dyDescent="0.3">
      <c r="A122" s="16"/>
      <c r="B122" s="140" t="s">
        <v>155</v>
      </c>
      <c r="C122" s="141">
        <f>(G96/C121)</f>
        <v>259.19240666666667</v>
      </c>
      <c r="D122" s="141">
        <f>(G96/D121)</f>
        <v>233.273166</v>
      </c>
      <c r="E122" s="147">
        <f>(G96/E121)</f>
        <v>212.06651454545457</v>
      </c>
      <c r="F122" s="145"/>
      <c r="G122" s="146"/>
    </row>
    <row r="123" spans="1:7" s="1" customFormat="1" ht="15.6" customHeight="1" x14ac:dyDescent="0.25">
      <c r="A123" s="16"/>
      <c r="B123" s="148" t="s">
        <v>54</v>
      </c>
      <c r="C123" s="149"/>
      <c r="D123" s="149"/>
      <c r="E123" s="149"/>
      <c r="F123" s="149"/>
      <c r="G123" s="150"/>
    </row>
  </sheetData>
  <mergeCells count="9">
    <mergeCell ref="B16:G16"/>
    <mergeCell ref="B109:C109"/>
    <mergeCell ref="B120:E120"/>
    <mergeCell ref="E8:F8"/>
    <mergeCell ref="E9:F9"/>
    <mergeCell ref="E10:F10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7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Entutorado</vt:lpstr>
      <vt:lpstr>'Tomate Entutorado'!Área_de_impresión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2022-06-16T21:34:49Z</cp:lastPrinted>
  <dcterms:created xsi:type="dcterms:W3CDTF">2020-11-27T12:49:26Z</dcterms:created>
  <dcterms:modified xsi:type="dcterms:W3CDTF">2022-06-16T21:34:57Z</dcterms:modified>
</cp:coreProperties>
</file>