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-105" yWindow="-105" windowWidth="19425" windowHeight="10305"/>
  </bookViews>
  <sheets>
    <sheet name="TOMATE ENTUTORA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G71" i="1"/>
  <c r="G70" i="1"/>
  <c r="G65" i="1"/>
  <c r="G64" i="1"/>
  <c r="G63" i="1"/>
  <c r="G62" i="1"/>
  <c r="G61" i="1"/>
  <c r="G59" i="1"/>
  <c r="G57" i="1"/>
  <c r="G56" i="1"/>
  <c r="G55" i="1"/>
  <c r="G53" i="1"/>
  <c r="G52" i="1"/>
  <c r="G50" i="1"/>
  <c r="G49" i="1"/>
  <c r="G48" i="1"/>
  <c r="G46" i="1"/>
  <c r="G40" i="1"/>
  <c r="G39" i="1"/>
  <c r="G38" i="1"/>
  <c r="G34" i="1"/>
  <c r="C94" i="1" s="1"/>
  <c r="G28" i="1"/>
  <c r="G27" i="1"/>
  <c r="G26" i="1"/>
  <c r="G25" i="1"/>
  <c r="G24" i="1"/>
  <c r="G23" i="1"/>
  <c r="G22" i="1"/>
  <c r="G21" i="1"/>
  <c r="G20" i="1"/>
  <c r="G11" i="1"/>
  <c r="G78" i="1" s="1"/>
  <c r="G41" i="1" l="1"/>
  <c r="C95" i="1" s="1"/>
  <c r="G29" i="1"/>
  <c r="G73" i="1"/>
  <c r="C97" i="1" s="1"/>
  <c r="C93" i="1"/>
  <c r="G66" i="1"/>
  <c r="C96" i="1" s="1"/>
  <c r="G75" i="1" l="1"/>
  <c r="G76" i="1" s="1"/>
  <c r="G77" i="1" s="1"/>
  <c r="C98" i="1" l="1"/>
  <c r="C99" i="1" s="1"/>
  <c r="D93" i="1" s="1"/>
  <c r="E104" i="1"/>
  <c r="D104" i="1"/>
  <c r="C104" i="1"/>
  <c r="G79" i="1"/>
  <c r="D98" i="1" l="1"/>
  <c r="D94" i="1"/>
  <c r="D97" i="1"/>
  <c r="D95" i="1"/>
  <c r="D96" i="1"/>
  <c r="D99" i="1" l="1"/>
</calcChain>
</file>

<file path=xl/sharedStrings.xml><?xml version="1.0" encoding="utf-8"?>
<sst xmlns="http://schemas.openxmlformats.org/spreadsheetml/2006/main" count="190" uniqueCount="127">
  <si>
    <t>RUBRO O CULTIVO</t>
  </si>
  <si>
    <t>TOMATE ENTUTORADO</t>
  </si>
  <si>
    <t>RENDIMIENTO (Kg/Há.)</t>
  </si>
  <si>
    <t>VARIEDAD</t>
  </si>
  <si>
    <t>Colono, Toqui, Margarita</t>
  </si>
  <si>
    <t>FECHA ESTIMADA PRECIO VENTA</t>
  </si>
  <si>
    <t xml:space="preserve">Enero - Febrero  </t>
  </si>
  <si>
    <t>NIVEL TECNOLOGICO</t>
  </si>
  <si>
    <t>Alto</t>
  </si>
  <si>
    <t>PRECIO ESPERADO ($/kg)</t>
  </si>
  <si>
    <t>REGION</t>
  </si>
  <si>
    <t>Lib. B. O'Higgins</t>
  </si>
  <si>
    <t>INGRESO ESPERADO, con IVA ($)</t>
  </si>
  <si>
    <t>AREA</t>
  </si>
  <si>
    <t>San Vicente</t>
  </si>
  <si>
    <t>DESTINO PRODUCCION</t>
  </si>
  <si>
    <t xml:space="preserve">Mercado mayorista </t>
  </si>
  <si>
    <t>COMUNA/LOCALIDAD</t>
  </si>
  <si>
    <t>FECHA DE COSECHA</t>
  </si>
  <si>
    <t xml:space="preserve">Diciembre - Febrero </t>
  </si>
  <si>
    <t>FECHA PRECIO INSUMOS</t>
  </si>
  <si>
    <t>CONTINGENCIA</t>
  </si>
  <si>
    <t>Heladas, lluvia</t>
  </si>
  <si>
    <t>COSTOS DIRECTOS DE PRODUCCIÓN POR HECTÁREA (INCLUYE IVA)</t>
  </si>
  <si>
    <t>MANO DE OBRA</t>
  </si>
  <si>
    <t>Postadura</t>
  </si>
  <si>
    <t>JH</t>
  </si>
  <si>
    <t>Septiembre</t>
  </si>
  <si>
    <t>Alambrado</t>
  </si>
  <si>
    <t>Octubre - Noviembre</t>
  </si>
  <si>
    <t>Transplante</t>
  </si>
  <si>
    <t>Replante</t>
  </si>
  <si>
    <t>Riegos</t>
  </si>
  <si>
    <t>Septiembre - Febrero</t>
  </si>
  <si>
    <t xml:space="preserve">Aplicación de fertilizantes  </t>
  </si>
  <si>
    <t>Septiembre - Enero</t>
  </si>
  <si>
    <t>Aplicación de pesticidas</t>
  </si>
  <si>
    <t>Poda</t>
  </si>
  <si>
    <t>Labores de cosecha</t>
  </si>
  <si>
    <t>caja</t>
  </si>
  <si>
    <t>Diciembre - Enero</t>
  </si>
  <si>
    <t>Subtotal Jornadas Hombre</t>
  </si>
  <si>
    <t>JORNADAS ANIMAL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</si>
  <si>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</si>
  <si>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</si>
  <si>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</si>
  <si>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</si>
  <si>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</si>
  <si>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</si>
  <si>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Animal</t>
  </si>
  <si>
    <t>MAQUINARIA</t>
  </si>
  <si>
    <t>Aradura</t>
  </si>
  <si>
    <t>JM</t>
  </si>
  <si>
    <t>Agosto - Septiembre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</si>
  <si>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</si>
  <si>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</si>
  <si>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</si>
  <si>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</si>
  <si>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</si>
  <si>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</si>
  <si>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</si>
  <si>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</si>
  <si>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 (injertadas)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</si>
  <si>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</si>
  <si>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</si>
  <si>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</si>
  <si>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</si>
  <si>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</si>
  <si>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</si>
  <si>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</si>
  <si>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</si>
  <si>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FOLIARES</t>
  </si>
  <si>
    <t>Kendall</t>
  </si>
  <si>
    <t>lt</t>
  </si>
  <si>
    <t xml:space="preserve">Biotron </t>
  </si>
  <si>
    <t>FUNGICIDAS</t>
  </si>
  <si>
    <t>Previcur Energy 840 SL</t>
  </si>
  <si>
    <t>Bellis</t>
  </si>
  <si>
    <t>Ridomil Gold  MZ 68 WP</t>
  </si>
  <si>
    <t>HERBICIDAS</t>
  </si>
  <si>
    <t>Sencor 480</t>
  </si>
  <si>
    <t>INSECTICIDAS</t>
  </si>
  <si>
    <t>Verimark</t>
  </si>
  <si>
    <t>Troya</t>
  </si>
  <si>
    <t>Evisect</t>
  </si>
  <si>
    <t xml:space="preserve">Octubre- Diciembre </t>
  </si>
  <si>
    <t>Sunfire 240 SC</t>
  </si>
  <si>
    <t>Noviembre - Enero</t>
  </si>
  <si>
    <t>Success 48</t>
  </si>
  <si>
    <t>Subtotal Insumos</t>
  </si>
  <si>
    <t>OTROS</t>
  </si>
  <si>
    <t>Item</t>
  </si>
  <si>
    <t>Un</t>
  </si>
  <si>
    <t>Diciembre - Febrero</t>
  </si>
  <si>
    <t>Traslados</t>
  </si>
  <si>
    <t>Diciembre-Febrero</t>
  </si>
  <si>
    <t>Derecho de ingreso a Lo Valledor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</si>
  <si>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</si>
  <si>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</si>
  <si>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</si>
  <si>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</si>
  <si>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</si>
  <si>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</si>
  <si>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</si>
  <si>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</si>
  <si>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</si>
  <si>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</si>
  <si>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</si>
  <si>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</si>
  <si>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</si>
  <si>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</si>
  <si>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Marco de plantación es de 0,4x1,6 En concideración de plantas injertadas </t>
  </si>
  <si>
    <t xml:space="preserve">9. Esta recomendaciones es solo referencial </t>
  </si>
  <si>
    <t>Mano de obra</t>
  </si>
  <si>
    <t>Jornada Animal</t>
  </si>
  <si>
    <t>Maquinaria</t>
  </si>
  <si>
    <t>Otros</t>
  </si>
  <si>
    <t>Imprevistos</t>
  </si>
  <si>
    <t>COSTO TOTAL/hà.</t>
  </si>
  <si>
    <t>.</t>
  </si>
  <si>
    <t>ESCENARIOS COSTO UNITARIO  ($/kG)</t>
  </si>
  <si>
    <t>Rendimiento (kG/hà)</t>
  </si>
  <si>
    <t>Costo unitario ($/KG) (*)</t>
  </si>
  <si>
    <t>(*): Este valor representa el valor mìnimo de venta del producto</t>
  </si>
  <si>
    <t>Cajas plasticas</t>
  </si>
  <si>
    <t>8. Se debe considerar una merma de un 15% por producción no comercial.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</si>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</sst>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.##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  <charset val="134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rgb="FF000000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theme="1"/>
      <name val="Helvetica Neue"/>
      <charset val="134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u/>
      <sz val="7"/>
      <color indexed="8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auto="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auto="1"/>
      </left>
      <right style="thin">
        <color indexed="11"/>
      </right>
      <top style="thin">
        <color auto="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auto="1"/>
      </top>
      <bottom style="thin">
        <color indexed="11"/>
      </bottom>
      <diagonal/>
    </border>
    <border>
      <left style="thin">
        <color indexed="11"/>
      </left>
      <right style="thin">
        <color auto="1"/>
      </right>
      <top style="thin">
        <color auto="1"/>
      </top>
      <bottom style="thin">
        <color indexed="11"/>
      </bottom>
      <diagonal/>
    </border>
    <border>
      <left style="thin">
        <color auto="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indexed="11"/>
      </right>
      <top style="thin">
        <color indexed="1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auto="1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</borders>
  <cellStyleXfs count="4">
    <xf numFmtId="0" fontId="0" fillId="0" borderId="0" applyNumberFormat="0" applyFill="0" applyBorder="0" applyProtection="0"/>
    <xf numFmtId="0" fontId="18" fillId="0" borderId="0"/>
    <xf numFmtId="0" fontId="19" fillId="0" borderId="0"/>
    <xf numFmtId="164" fontId="15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/>
    <xf numFmtId="3" fontId="5" fillId="0" borderId="8" xfId="2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NumberFormat="1" applyFont="1" applyFill="1" applyBorder="1" applyAlignment="1">
      <alignment wrapText="1"/>
    </xf>
    <xf numFmtId="3" fontId="2" fillId="2" borderId="6" xfId="0" applyNumberFormat="1" applyFont="1" applyFill="1" applyBorder="1" applyAlignment="1">
      <alignment horizontal="right" wrapText="1"/>
    </xf>
    <xf numFmtId="0" fontId="3" fillId="2" borderId="9" xfId="0" applyFont="1" applyFill="1" applyBorder="1" applyAlignment="1">
      <alignment wrapText="1"/>
    </xf>
    <xf numFmtId="14" fontId="3" fillId="2" borderId="10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horizontal="justify" wrapText="1"/>
    </xf>
    <xf numFmtId="0" fontId="0" fillId="2" borderId="11" xfId="0" applyFont="1" applyFill="1" applyBorder="1" applyAlignment="1"/>
    <xf numFmtId="0" fontId="3" fillId="2" borderId="12" xfId="0" applyFont="1" applyFill="1" applyBorder="1" applyAlignment="1"/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/>
    <xf numFmtId="49" fontId="1" fillId="5" borderId="16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1" fillId="3" borderId="16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right" wrapText="1"/>
    </xf>
    <xf numFmtId="49" fontId="4" fillId="3" borderId="16" xfId="0" applyNumberFormat="1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3" fontId="4" fillId="3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/>
    <xf numFmtId="0" fontId="3" fillId="2" borderId="19" xfId="0" applyFont="1" applyFill="1" applyBorder="1" applyAlignment="1"/>
    <xf numFmtId="3" fontId="3" fillId="2" borderId="19" xfId="0" applyNumberFormat="1" applyFont="1" applyFill="1" applyBorder="1" applyAlignment="1"/>
    <xf numFmtId="49" fontId="1" fillId="3" borderId="14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3" fontId="7" fillId="3" borderId="1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wrapText="1"/>
    </xf>
    <xf numFmtId="0" fontId="0" fillId="2" borderId="20" xfId="0" applyFont="1" applyFill="1" applyBorder="1" applyAlignment="1"/>
    <xf numFmtId="165" fontId="2" fillId="2" borderId="6" xfId="0" applyNumberFormat="1" applyFont="1" applyFill="1" applyBorder="1" applyAlignment="1">
      <alignment horizontal="right" wrapText="1"/>
    </xf>
    <xf numFmtId="49" fontId="9" fillId="3" borderId="16" xfId="0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3" fontId="9" fillId="3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/>
    </xf>
    <xf numFmtId="0" fontId="0" fillId="2" borderId="21" xfId="0" applyFont="1" applyFill="1" applyBorder="1" applyAlignment="1"/>
    <xf numFmtId="49" fontId="9" fillId="3" borderId="22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3" fontId="9" fillId="3" borderId="22" xfId="0" applyNumberFormat="1" applyFont="1" applyFill="1" applyBorder="1" applyAlignment="1">
      <alignment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66" fontId="1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49" fontId="11" fillId="2" borderId="32" xfId="0" applyNumberFormat="1" applyFont="1" applyFill="1" applyBorder="1" applyAlignment="1">
      <alignment vertical="center"/>
    </xf>
    <xf numFmtId="0" fontId="12" fillId="2" borderId="33" xfId="0" applyFont="1" applyFill="1" applyBorder="1" applyAlignment="1"/>
    <xf numFmtId="0" fontId="12" fillId="2" borderId="34" xfId="0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0" fontId="12" fillId="2" borderId="0" xfId="0" applyFont="1" applyFill="1" applyBorder="1" applyAlignment="1"/>
    <xf numFmtId="0" fontId="12" fillId="2" borderId="36" xfId="0" applyFont="1" applyFill="1" applyBorder="1" applyAlignment="1"/>
    <xf numFmtId="0" fontId="12" fillId="2" borderId="0" xfId="0" applyFont="1" applyFill="1" applyBorder="1" applyAlignment="1"/>
    <xf numFmtId="0" fontId="12" fillId="2" borderId="36" xfId="0" applyFont="1" applyFill="1" applyBorder="1" applyAlignment="1"/>
    <xf numFmtId="0" fontId="13" fillId="0" borderId="35" xfId="0" applyNumberFormat="1" applyFont="1" applyBorder="1" applyAlignment="1"/>
    <xf numFmtId="0" fontId="0" fillId="2" borderId="0" xfId="0" applyFont="1" applyFill="1" applyAlignment="1"/>
    <xf numFmtId="0" fontId="13" fillId="0" borderId="37" xfId="0" applyNumberFormat="1" applyFont="1" applyBorder="1" applyAlignment="1"/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0" fontId="13" fillId="0" borderId="0" xfId="0" applyNumberFormat="1" applyFont="1" applyBorder="1" applyAlignment="1"/>
    <xf numFmtId="0" fontId="12" fillId="2" borderId="0" xfId="0" applyFont="1" applyFill="1" applyBorder="1" applyAlignment="1"/>
    <xf numFmtId="0" fontId="12" fillId="2" borderId="0" xfId="0" applyFont="1" applyFill="1" applyBorder="1" applyAlignment="1"/>
    <xf numFmtId="49" fontId="11" fillId="2" borderId="40" xfId="0" applyNumberFormat="1" applyFont="1" applyFill="1" applyBorder="1" applyAlignment="1">
      <alignment vertical="center"/>
    </xf>
    <xf numFmtId="3" fontId="11" fillId="2" borderId="41" xfId="0" applyNumberFormat="1" applyFont="1" applyFill="1" applyBorder="1" applyAlignment="1">
      <alignment vertical="center"/>
    </xf>
    <xf numFmtId="9" fontId="12" fillId="2" borderId="42" xfId="0" applyNumberFormat="1" applyFont="1" applyFill="1" applyBorder="1" applyAlignment="1"/>
    <xf numFmtId="0" fontId="12" fillId="7" borderId="0" xfId="0" applyFont="1" applyFill="1" applyBorder="1" applyAlignment="1"/>
    <xf numFmtId="49" fontId="11" fillId="2" borderId="43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12" fillId="2" borderId="44" xfId="0" applyNumberFormat="1" applyFont="1" applyFill="1" applyBorder="1" applyAlignment="1"/>
    <xf numFmtId="167" fontId="11" fillId="2" borderId="6" xfId="0" applyNumberFormat="1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49" fontId="11" fillId="8" borderId="45" xfId="0" applyNumberFormat="1" applyFont="1" applyFill="1" applyBorder="1" applyAlignment="1">
      <alignment vertical="center"/>
    </xf>
    <xf numFmtId="167" fontId="11" fillId="8" borderId="46" xfId="0" applyNumberFormat="1" applyFont="1" applyFill="1" applyBorder="1" applyAlignment="1">
      <alignment vertical="center"/>
    </xf>
    <xf numFmtId="9" fontId="11" fillId="8" borderId="4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0" borderId="0" xfId="0" applyNumberFormat="1" applyFont="1" applyAlignment="1"/>
    <xf numFmtId="0" fontId="10" fillId="9" borderId="48" xfId="0" applyFont="1" applyFill="1" applyBorder="1" applyAlignment="1">
      <alignment vertical="center"/>
    </xf>
    <xf numFmtId="49" fontId="16" fillId="9" borderId="0" xfId="0" applyNumberFormat="1" applyFont="1" applyFill="1" applyBorder="1" applyAlignment="1">
      <alignment vertical="center"/>
    </xf>
    <xf numFmtId="0" fontId="10" fillId="9" borderId="0" xfId="0" applyFont="1" applyFill="1" applyBorder="1" applyAlignment="1">
      <alignment vertical="center"/>
    </xf>
    <xf numFmtId="0" fontId="10" fillId="9" borderId="49" xfId="0" applyFont="1" applyFill="1" applyBorder="1" applyAlignment="1">
      <alignment vertical="center"/>
    </xf>
    <xf numFmtId="0" fontId="10" fillId="7" borderId="48" xfId="0" applyFont="1" applyFill="1" applyBorder="1" applyAlignment="1">
      <alignment vertical="center"/>
    </xf>
    <xf numFmtId="49" fontId="11" fillId="8" borderId="40" xfId="0" applyNumberFormat="1" applyFont="1" applyFill="1" applyBorder="1" applyAlignment="1">
      <alignment vertical="center"/>
    </xf>
    <xf numFmtId="3" fontId="11" fillId="8" borderId="41" xfId="0" applyNumberFormat="1" applyFont="1" applyFill="1" applyBorder="1" applyAlignment="1">
      <alignment vertical="center"/>
    </xf>
    <xf numFmtId="3" fontId="11" fillId="8" borderId="42" xfId="0" applyNumberFormat="1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166" fontId="17" fillId="2" borderId="0" xfId="0" applyNumberFormat="1" applyFont="1" applyFill="1" applyBorder="1" applyAlignment="1">
      <alignment vertical="center"/>
    </xf>
    <xf numFmtId="167" fontId="11" fillId="8" borderId="47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wrapText="1"/>
    </xf>
    <xf numFmtId="0" fontId="12" fillId="0" borderId="35" xfId="0" applyNumberFormat="1" applyFont="1" applyBorder="1" applyAlignment="1"/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6" fontId="23" fillId="5" borderId="26" xfId="0" applyNumberFormat="1" applyFont="1" applyFill="1" applyBorder="1" applyAlignment="1">
      <alignment vertical="center"/>
    </xf>
    <xf numFmtId="166" fontId="23" fillId="3" borderId="28" xfId="0" applyNumberFormat="1" applyFont="1" applyFill="1" applyBorder="1" applyAlignment="1">
      <alignment vertical="center"/>
    </xf>
    <xf numFmtId="166" fontId="23" fillId="5" borderId="28" xfId="0" applyNumberFormat="1" applyFont="1" applyFill="1" applyBorder="1" applyAlignment="1">
      <alignment vertical="center"/>
    </xf>
    <xf numFmtId="166" fontId="23" fillId="6" borderId="31" xfId="0" applyNumberFormat="1" applyFont="1" applyFill="1" applyBorder="1" applyAlignment="1">
      <alignment vertical="center"/>
    </xf>
  </cellXfs>
  <cellStyles count="4">
    <cellStyle name="Millares 5" xfId="3"/>
    <cellStyle name="Normal" xfId="0" builtinId="0"/>
    <cellStyle name="Normal 2" xfId="2"/>
    <cellStyle name="Normal 4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F7F7F"/>
      <rgbColor rgb="004CB3B0"/>
      <rgbColor rgb="00777670"/>
      <rgbColor rgb="00FF891C"/>
      <rgbColor rgb="00FEFEFE"/>
      <rgbColor rgb="00388194"/>
      <rgbColor rgb="00AFCF2D"/>
      <rgbColor rgb="0092D050"/>
      <rgbColor rgb="00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" y="190500"/>
          <a:ext cx="584581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05"/>
  <sheetViews>
    <sheetView showGridLines="0" tabSelected="1" zoomScale="120" zoomScaleNormal="120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5.42578125" style="1" customWidth="1"/>
    <col min="9" max="233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3"/>
      <c r="C7" s="4"/>
      <c r="D7" s="2"/>
      <c r="E7" s="4"/>
      <c r="F7" s="4"/>
      <c r="G7" s="4"/>
    </row>
    <row r="8" spans="1:7" ht="12" customHeight="1">
      <c r="A8" s="5"/>
      <c r="B8" s="6" t="s">
        <v>0</v>
      </c>
      <c r="C8" s="7" t="s">
        <v>1</v>
      </c>
      <c r="D8" s="8"/>
      <c r="E8" s="121" t="s">
        <v>2</v>
      </c>
      <c r="F8" s="122"/>
      <c r="G8" s="9">
        <v>130000</v>
      </c>
    </row>
    <row r="9" spans="1:7" ht="25.5">
      <c r="A9" s="5"/>
      <c r="B9" s="10" t="s">
        <v>3</v>
      </c>
      <c r="C9" s="7" t="s">
        <v>4</v>
      </c>
      <c r="D9" s="11"/>
      <c r="E9" s="10" t="s">
        <v>5</v>
      </c>
      <c r="F9" s="12"/>
      <c r="G9" s="12" t="s">
        <v>6</v>
      </c>
    </row>
    <row r="10" spans="1:7" ht="25.5">
      <c r="A10" s="5"/>
      <c r="B10" s="10" t="s">
        <v>7</v>
      </c>
      <c r="C10" s="7" t="s">
        <v>8</v>
      </c>
      <c r="D10" s="11"/>
      <c r="E10" s="10" t="s">
        <v>9</v>
      </c>
      <c r="F10" s="12"/>
      <c r="G10" s="12">
        <v>260</v>
      </c>
    </row>
    <row r="11" spans="1:7" ht="11.25" customHeight="1">
      <c r="A11" s="5"/>
      <c r="B11" s="10" t="s">
        <v>10</v>
      </c>
      <c r="C11" s="7" t="s">
        <v>11</v>
      </c>
      <c r="D11" s="11"/>
      <c r="E11" s="10" t="s">
        <v>12</v>
      </c>
      <c r="F11" s="12"/>
      <c r="G11" s="12">
        <f>G8*G10</f>
        <v>33800000</v>
      </c>
    </row>
    <row r="12" spans="1:7" ht="11.25" customHeight="1">
      <c r="A12" s="5"/>
      <c r="B12" s="10" t="s">
        <v>13</v>
      </c>
      <c r="C12" s="7" t="s">
        <v>14</v>
      </c>
      <c r="D12" s="11"/>
      <c r="E12" s="10" t="s">
        <v>15</v>
      </c>
      <c r="F12" s="12"/>
      <c r="G12" s="12" t="s">
        <v>16</v>
      </c>
    </row>
    <row r="13" spans="1:7" ht="11.25" customHeight="1">
      <c r="A13" s="5"/>
      <c r="B13" s="10" t="s">
        <v>17</v>
      </c>
      <c r="C13" s="7" t="s">
        <v>14</v>
      </c>
      <c r="D13" s="11"/>
      <c r="E13" s="10" t="s">
        <v>18</v>
      </c>
      <c r="F13" s="12"/>
      <c r="G13" s="12" t="s">
        <v>19</v>
      </c>
    </row>
    <row r="14" spans="1:7" ht="11.25" customHeight="1">
      <c r="A14" s="5"/>
      <c r="B14" s="10" t="s">
        <v>20</v>
      </c>
      <c r="C14" s="7" t="s">
        <v>126</v>
      </c>
      <c r="D14" s="11"/>
      <c r="E14" s="10" t="s">
        <v>21</v>
      </c>
      <c r="F14" s="12"/>
      <c r="G14" s="12" t="s">
        <v>22</v>
      </c>
    </row>
    <row r="15" spans="1:7" ht="12" customHeight="1">
      <c r="A15" s="2"/>
      <c r="B15" s="13"/>
      <c r="C15" s="14"/>
      <c r="D15" s="15"/>
      <c r="E15" s="16"/>
      <c r="F15" s="16"/>
      <c r="G15" s="17"/>
    </row>
    <row r="16" spans="1:7" ht="12" customHeight="1">
      <c r="A16" s="18"/>
      <c r="B16" s="123" t="s">
        <v>23</v>
      </c>
      <c r="C16" s="124"/>
      <c r="D16" s="124"/>
      <c r="E16" s="124"/>
      <c r="F16" s="124"/>
      <c r="G16" s="124"/>
    </row>
    <row r="17" spans="1:7" ht="12" customHeight="1">
      <c r="A17" s="2"/>
      <c r="B17" s="19"/>
      <c r="C17" s="20"/>
      <c r="D17" s="20"/>
      <c r="E17" s="20"/>
      <c r="F17" s="21"/>
      <c r="G17" s="21"/>
    </row>
    <row r="18" spans="1:7" ht="12" customHeight="1">
      <c r="A18" s="5"/>
      <c r="B18" s="22" t="s">
        <v>24</v>
      </c>
      <c r="C18" s="23"/>
      <c r="D18" s="24"/>
      <c r="E18" s="24"/>
      <c r="F18" s="24"/>
      <c r="G18" s="24"/>
    </row>
    <row r="19" spans="1:7" ht="24" customHeight="1">
      <c r="A19" s="5"/>
      <c r="B19" s="34" t="s">
        <v>43</v>
      </c>
      <c r="C19" s="35" t="s">
        <v>44</v>
      </c>
      <c r="D19" s="35" t="s">
        <v>45</v>
      </c>
      <c r="E19" s="34" t="s">
        <v>46</v>
      </c>
      <c r="F19" s="35" t="s">
        <v>47</v>
      </c>
      <c r="G19" s="34" t="s">
        <v>48</v>
      </c>
    </row>
    <row r="20" spans="1:7" ht="15">
      <c r="A20" s="18"/>
      <c r="B20" s="10" t="s">
        <v>25</v>
      </c>
      <c r="C20" s="7" t="s">
        <v>26</v>
      </c>
      <c r="D20" s="11">
        <v>25</v>
      </c>
      <c r="E20" s="10" t="s">
        <v>27</v>
      </c>
      <c r="F20" s="12">
        <v>25000</v>
      </c>
      <c r="G20" s="12">
        <f t="shared" ref="G20:G28" si="0">D20*F20</f>
        <v>625000</v>
      </c>
    </row>
    <row r="21" spans="1:7" ht="12.75" customHeight="1">
      <c r="A21" s="18"/>
      <c r="B21" s="10" t="s">
        <v>28</v>
      </c>
      <c r="C21" s="7" t="s">
        <v>26</v>
      </c>
      <c r="D21" s="11">
        <v>15</v>
      </c>
      <c r="E21" s="10" t="s">
        <v>29</v>
      </c>
      <c r="F21" s="12">
        <v>25000</v>
      </c>
      <c r="G21" s="12">
        <f t="shared" si="0"/>
        <v>375000</v>
      </c>
    </row>
    <row r="22" spans="1:7" ht="15">
      <c r="A22" s="18"/>
      <c r="B22" s="10" t="s">
        <v>30</v>
      </c>
      <c r="C22" s="7" t="s">
        <v>26</v>
      </c>
      <c r="D22" s="11">
        <v>13</v>
      </c>
      <c r="E22" s="10" t="s">
        <v>27</v>
      </c>
      <c r="F22" s="12">
        <v>25000</v>
      </c>
      <c r="G22" s="12">
        <f t="shared" si="0"/>
        <v>325000</v>
      </c>
    </row>
    <row r="23" spans="1:7" ht="12.75" customHeight="1">
      <c r="A23" s="18"/>
      <c r="B23" s="10" t="s">
        <v>31</v>
      </c>
      <c r="C23" s="7" t="s">
        <v>26</v>
      </c>
      <c r="D23" s="11">
        <v>1</v>
      </c>
      <c r="E23" s="10" t="s">
        <v>27</v>
      </c>
      <c r="F23" s="12">
        <v>25000</v>
      </c>
      <c r="G23" s="12">
        <f t="shared" si="0"/>
        <v>25000</v>
      </c>
    </row>
    <row r="24" spans="1:7" ht="12.75" customHeight="1">
      <c r="A24" s="18"/>
      <c r="B24" s="10" t="s">
        <v>32</v>
      </c>
      <c r="C24" s="7" t="s">
        <v>26</v>
      </c>
      <c r="D24" s="11">
        <v>14</v>
      </c>
      <c r="E24" s="10" t="s">
        <v>33</v>
      </c>
      <c r="F24" s="12">
        <v>25000</v>
      </c>
      <c r="G24" s="12">
        <f t="shared" si="0"/>
        <v>350000</v>
      </c>
    </row>
    <row r="25" spans="1:7" ht="12" customHeight="1">
      <c r="A25" s="2"/>
      <c r="B25" s="10" t="s">
        <v>34</v>
      </c>
      <c r="C25" s="7" t="s">
        <v>26</v>
      </c>
      <c r="D25" s="11">
        <v>5</v>
      </c>
      <c r="E25" s="10" t="s">
        <v>35</v>
      </c>
      <c r="F25" s="12">
        <v>25000</v>
      </c>
      <c r="G25" s="12">
        <f t="shared" si="0"/>
        <v>125000</v>
      </c>
    </row>
    <row r="26" spans="1:7" ht="12" customHeight="1">
      <c r="A26" s="5"/>
      <c r="B26" s="10" t="s">
        <v>36</v>
      </c>
      <c r="C26" s="7" t="s">
        <v>26</v>
      </c>
      <c r="D26" s="11">
        <v>10</v>
      </c>
      <c r="E26" s="10" t="s">
        <v>33</v>
      </c>
      <c r="F26" s="12">
        <v>25000</v>
      </c>
      <c r="G26" s="12">
        <f t="shared" si="0"/>
        <v>250000</v>
      </c>
    </row>
    <row r="27" spans="1:7" ht="15">
      <c r="A27" s="5"/>
      <c r="B27" s="10" t="s">
        <v>37</v>
      </c>
      <c r="C27" s="7" t="s">
        <v>26</v>
      </c>
      <c r="D27" s="11">
        <v>40</v>
      </c>
      <c r="E27" s="10" t="s">
        <v>29</v>
      </c>
      <c r="F27" s="12">
        <v>25000</v>
      </c>
      <c r="G27" s="12">
        <f t="shared" si="0"/>
        <v>1000000</v>
      </c>
    </row>
    <row r="28" spans="1:7" ht="12" customHeight="1">
      <c r="A28" s="5"/>
      <c r="B28" s="10" t="s">
        <v>38</v>
      </c>
      <c r="C28" s="7" t="s">
        <v>39</v>
      </c>
      <c r="D28" s="11">
        <v>6380</v>
      </c>
      <c r="E28" s="10" t="s">
        <v>40</v>
      </c>
      <c r="F28" s="12">
        <v>800</v>
      </c>
      <c r="G28" s="12">
        <f t="shared" si="0"/>
        <v>5104000</v>
      </c>
    </row>
    <row r="29" spans="1:7" ht="12" customHeight="1">
      <c r="A29" s="5"/>
      <c r="B29" s="25" t="s">
        <v>41</v>
      </c>
      <c r="C29" s="26"/>
      <c r="D29" s="26"/>
      <c r="E29" s="26"/>
      <c r="F29" s="27"/>
      <c r="G29" s="28">
        <f>SUM(G20:G28)</f>
        <v>8179000</v>
      </c>
    </row>
    <row r="30" spans="1:7" ht="12" customHeight="1">
      <c r="A30" s="2"/>
      <c r="B30" s="19"/>
      <c r="C30" s="21"/>
      <c r="D30" s="21"/>
      <c r="E30" s="21"/>
      <c r="F30" s="29"/>
      <c r="G30" s="29"/>
    </row>
    <row r="31" spans="1:7" ht="12" customHeight="1">
      <c r="A31" s="5"/>
      <c r="B31" s="30" t="s">
        <v>42</v>
      </c>
      <c r="C31" s="31"/>
      <c r="D31" s="32"/>
      <c r="E31" s="32"/>
      <c r="F31" s="33"/>
      <c r="G31" s="33"/>
    </row>
    <row r="32" spans="1:7" ht="24" customHeight="1">
      <c r="A32" s="5"/>
      <c r="B32" s="34" t="s">
        <v>43</v>
      </c>
      <c r="C32" s="35" t="s">
        <v>44</v>
      </c>
      <c r="D32" s="35" t="s">
        <v>45</v>
      </c>
      <c r="E32" s="34" t="s">
        <v>46</v>
      </c>
      <c r="F32" s="35" t="s">
        <v>47</v>
      </c>
      <c r="G32" s="34" t="s">
        <v>48</v>
      </c>
    </row>
    <row r="33" spans="1:7" ht="12.75" customHeight="1">
      <c r="A33" s="18"/>
      <c r="B33" s="10"/>
      <c r="C33" s="7"/>
      <c r="D33" s="11"/>
      <c r="E33" s="36"/>
      <c r="F33" s="12"/>
      <c r="G33" s="12"/>
    </row>
    <row r="34" spans="1:7" ht="12.75" customHeight="1">
      <c r="A34" s="18"/>
      <c r="B34" s="37" t="s">
        <v>49</v>
      </c>
      <c r="C34" s="38"/>
      <c r="D34" s="38"/>
      <c r="E34" s="38"/>
      <c r="F34" s="39"/>
      <c r="G34" s="40">
        <f>SUM(G33)</f>
        <v>0</v>
      </c>
    </row>
    <row r="35" spans="1:7" ht="12.75" customHeight="1">
      <c r="A35" s="18"/>
      <c r="B35" s="41"/>
      <c r="C35" s="42"/>
      <c r="D35" s="42"/>
      <c r="E35" s="42"/>
      <c r="F35" s="43"/>
      <c r="G35" s="43"/>
    </row>
    <row r="36" spans="1:7" ht="12.75" customHeight="1">
      <c r="A36" s="18"/>
      <c r="B36" s="30" t="s">
        <v>50</v>
      </c>
      <c r="C36" s="31"/>
      <c r="D36" s="32"/>
      <c r="E36" s="32"/>
      <c r="F36" s="33"/>
      <c r="G36" s="33"/>
    </row>
    <row r="37" spans="1:7" ht="24">
      <c r="A37" s="18"/>
      <c r="B37" s="44" t="s">
        <v>43</v>
      </c>
      <c r="C37" s="44" t="s">
        <v>44</v>
      </c>
      <c r="D37" s="44" t="s">
        <v>45</v>
      </c>
      <c r="E37" s="44" t="s">
        <v>46</v>
      </c>
      <c r="F37" s="45" t="s">
        <v>47</v>
      </c>
      <c r="G37" s="44" t="s">
        <v>48</v>
      </c>
    </row>
    <row r="38" spans="1:7" ht="12.75" customHeight="1">
      <c r="A38" s="18"/>
      <c r="B38" s="10" t="s">
        <v>51</v>
      </c>
      <c r="C38" s="7" t="s">
        <v>52</v>
      </c>
      <c r="D38" s="11">
        <v>0.4</v>
      </c>
      <c r="E38" s="36" t="s">
        <v>53</v>
      </c>
      <c r="F38" s="12">
        <v>237500</v>
      </c>
      <c r="G38" s="12">
        <f>+D38*F38</f>
        <v>95000</v>
      </c>
    </row>
    <row r="39" spans="1:7" ht="15">
      <c r="A39" s="18"/>
      <c r="B39" s="10" t="s">
        <v>54</v>
      </c>
      <c r="C39" s="7" t="s">
        <v>52</v>
      </c>
      <c r="D39" s="11">
        <v>0.4</v>
      </c>
      <c r="E39" s="36" t="s">
        <v>27</v>
      </c>
      <c r="F39" s="12">
        <v>150000</v>
      </c>
      <c r="G39" s="12">
        <f>+D39*F39</f>
        <v>60000</v>
      </c>
    </row>
    <row r="40" spans="1:7" ht="15">
      <c r="A40" s="18"/>
      <c r="B40" s="10" t="s">
        <v>55</v>
      </c>
      <c r="C40" s="7" t="s">
        <v>52</v>
      </c>
      <c r="D40" s="11">
        <v>0.2</v>
      </c>
      <c r="E40" s="36" t="s">
        <v>27</v>
      </c>
      <c r="F40" s="12">
        <v>150000</v>
      </c>
      <c r="G40" s="12">
        <f>+D40*F40</f>
        <v>30000</v>
      </c>
    </row>
    <row r="41" spans="1:7" ht="15">
      <c r="A41" s="18"/>
      <c r="B41" s="46" t="s">
        <v>56</v>
      </c>
      <c r="C41" s="47"/>
      <c r="D41" s="47"/>
      <c r="E41" s="47"/>
      <c r="F41" s="48"/>
      <c r="G41" s="49">
        <f>SUM(G38:G40)</f>
        <v>185000</v>
      </c>
    </row>
    <row r="42" spans="1:7" ht="12.75" customHeight="1">
      <c r="A42" s="18"/>
      <c r="B42" s="41"/>
      <c r="C42" s="42"/>
      <c r="D42" s="42"/>
      <c r="E42" s="42"/>
      <c r="F42" s="43"/>
      <c r="G42" s="43"/>
    </row>
    <row r="43" spans="1:7" ht="12.75" customHeight="1">
      <c r="A43" s="18"/>
      <c r="B43" s="30" t="s">
        <v>57</v>
      </c>
      <c r="C43" s="31"/>
      <c r="D43" s="32"/>
      <c r="E43" s="32"/>
      <c r="F43" s="33"/>
      <c r="G43" s="33"/>
    </row>
    <row r="44" spans="1:7" ht="24">
      <c r="A44" s="18"/>
      <c r="B44" s="45" t="s">
        <v>58</v>
      </c>
      <c r="C44" s="45" t="s">
        <v>59</v>
      </c>
      <c r="D44" s="45" t="s">
        <v>60</v>
      </c>
      <c r="E44" s="45" t="s">
        <v>46</v>
      </c>
      <c r="F44" s="45" t="s">
        <v>47</v>
      </c>
      <c r="G44" s="45" t="s">
        <v>48</v>
      </c>
    </row>
    <row r="45" spans="1:7" ht="15">
      <c r="A45" s="18"/>
      <c r="B45" s="50" t="s">
        <v>61</v>
      </c>
      <c r="C45" s="7"/>
      <c r="D45" s="11"/>
      <c r="E45" s="36"/>
      <c r="F45" s="12"/>
      <c r="G45" s="12"/>
    </row>
    <row r="46" spans="1:7" ht="12.75" customHeight="1">
      <c r="A46" s="18"/>
      <c r="B46" s="10" t="s">
        <v>62</v>
      </c>
      <c r="C46" s="7" t="s">
        <v>63</v>
      </c>
      <c r="D46" s="11">
        <v>8000</v>
      </c>
      <c r="E46" s="36" t="s">
        <v>27</v>
      </c>
      <c r="F46" s="12">
        <v>720</v>
      </c>
      <c r="G46" s="12">
        <f>AVERAGE(D46*F46)</f>
        <v>5760000</v>
      </c>
    </row>
    <row r="47" spans="1:7" ht="12.75" customHeight="1">
      <c r="A47" s="5"/>
      <c r="B47" s="50" t="s">
        <v>64</v>
      </c>
      <c r="C47" s="7"/>
      <c r="D47" s="11"/>
      <c r="E47" s="36"/>
      <c r="F47" s="12"/>
      <c r="G47" s="12"/>
    </row>
    <row r="48" spans="1:7" ht="12" customHeight="1">
      <c r="A48" s="2"/>
      <c r="B48" s="10" t="s">
        <v>65</v>
      </c>
      <c r="C48" s="7" t="s">
        <v>66</v>
      </c>
      <c r="D48" s="11">
        <v>500</v>
      </c>
      <c r="E48" s="36" t="s">
        <v>27</v>
      </c>
      <c r="F48" s="119">
        <v>1250</v>
      </c>
      <c r="G48" s="12">
        <f>AVERAGE(D48*F48)</f>
        <v>625000</v>
      </c>
    </row>
    <row r="49" spans="1:239" ht="12" customHeight="1">
      <c r="A49" s="5"/>
      <c r="B49" s="10" t="s">
        <v>67</v>
      </c>
      <c r="C49" s="7" t="s">
        <v>66</v>
      </c>
      <c r="D49" s="11">
        <v>1000</v>
      </c>
      <c r="E49" s="36" t="s">
        <v>68</v>
      </c>
      <c r="F49" s="12">
        <v>1920</v>
      </c>
      <c r="G49" s="12">
        <f>AVERAGE(D49*F49)</f>
        <v>1920000</v>
      </c>
    </row>
    <row r="50" spans="1:239" ht="15">
      <c r="A50" s="5"/>
      <c r="B50" s="10" t="s">
        <v>69</v>
      </c>
      <c r="C50" s="7" t="s">
        <v>66</v>
      </c>
      <c r="D50" s="11">
        <v>900</v>
      </c>
      <c r="E50" s="36" t="s">
        <v>70</v>
      </c>
      <c r="F50" s="12">
        <v>1300</v>
      </c>
      <c r="G50" s="12">
        <f>AVERAGE(D50*F50)</f>
        <v>1170000</v>
      </c>
    </row>
    <row r="51" spans="1:239" ht="15">
      <c r="A51" s="51"/>
      <c r="B51" s="50" t="s">
        <v>71</v>
      </c>
      <c r="C51" s="7"/>
      <c r="D51" s="11"/>
      <c r="E51" s="36"/>
      <c r="F51" s="12"/>
      <c r="G51" s="12"/>
    </row>
    <row r="52" spans="1:239" ht="14.1" customHeight="1">
      <c r="A52" s="51"/>
      <c r="B52" s="10" t="s">
        <v>72</v>
      </c>
      <c r="C52" s="7" t="s">
        <v>73</v>
      </c>
      <c r="D52" s="11">
        <v>3</v>
      </c>
      <c r="E52" s="36" t="s">
        <v>35</v>
      </c>
      <c r="F52" s="11">
        <v>22000</v>
      </c>
      <c r="G52" s="12">
        <f>F52*D52</f>
        <v>66000</v>
      </c>
    </row>
    <row r="53" spans="1:239" ht="14.1" customHeight="1">
      <c r="A53" s="51"/>
      <c r="B53" s="10" t="s">
        <v>74</v>
      </c>
      <c r="C53" s="7" t="s">
        <v>73</v>
      </c>
      <c r="D53" s="11">
        <v>3</v>
      </c>
      <c r="E53" s="36" t="s">
        <v>35</v>
      </c>
      <c r="F53" s="11">
        <v>11500</v>
      </c>
      <c r="G53" s="12">
        <f>F53*D53</f>
        <v>34500</v>
      </c>
    </row>
    <row r="54" spans="1:239" ht="12.75" customHeight="1">
      <c r="A54" s="18"/>
      <c r="B54" s="50" t="s">
        <v>75</v>
      </c>
      <c r="C54" s="7"/>
      <c r="D54" s="11"/>
      <c r="E54" s="36"/>
      <c r="F54" s="12"/>
      <c r="G54" s="12"/>
    </row>
    <row r="55" spans="1:239" ht="12.75" customHeight="1">
      <c r="A55" s="18"/>
      <c r="B55" s="10" t="s">
        <v>76</v>
      </c>
      <c r="C55" s="7" t="s">
        <v>73</v>
      </c>
      <c r="D55" s="11">
        <v>1</v>
      </c>
      <c r="E55" s="36" t="s">
        <v>27</v>
      </c>
      <c r="F55" s="12">
        <v>85000</v>
      </c>
      <c r="G55" s="12">
        <f>AVERAGE(D55*F55)</f>
        <v>85000</v>
      </c>
    </row>
    <row r="56" spans="1:239" ht="12.75" customHeight="1">
      <c r="A56" s="18"/>
      <c r="B56" s="10" t="s">
        <v>77</v>
      </c>
      <c r="C56" s="7" t="s">
        <v>73</v>
      </c>
      <c r="D56" s="11">
        <v>1</v>
      </c>
      <c r="E56" s="36" t="s">
        <v>68</v>
      </c>
      <c r="F56" s="12">
        <v>145000</v>
      </c>
      <c r="G56" s="12">
        <f>AVERAGE(D56*F56)</f>
        <v>145000</v>
      </c>
    </row>
    <row r="57" spans="1:239" ht="12.75" customHeight="1">
      <c r="A57" s="18"/>
      <c r="B57" s="10" t="s">
        <v>78</v>
      </c>
      <c r="C57" s="7" t="s">
        <v>66</v>
      </c>
      <c r="D57" s="11">
        <v>2.5</v>
      </c>
      <c r="E57" s="36" t="s">
        <v>35</v>
      </c>
      <c r="F57" s="12">
        <v>40852</v>
      </c>
      <c r="G57" s="12">
        <f>AVERAGE(D57*F57)</f>
        <v>102130</v>
      </c>
    </row>
    <row r="58" spans="1:239" ht="12.75" customHeight="1">
      <c r="A58" s="18"/>
      <c r="B58" s="50" t="s">
        <v>79</v>
      </c>
      <c r="C58" s="7"/>
      <c r="D58" s="11"/>
      <c r="E58" s="36"/>
      <c r="F58" s="12"/>
      <c r="G58" s="12"/>
    </row>
    <row r="59" spans="1:239" ht="12.75" customHeight="1">
      <c r="A59" s="18"/>
      <c r="B59" s="10" t="s">
        <v>80</v>
      </c>
      <c r="C59" s="7" t="s">
        <v>73</v>
      </c>
      <c r="D59" s="11">
        <v>0.8</v>
      </c>
      <c r="E59" s="36" t="s">
        <v>27</v>
      </c>
      <c r="F59" s="12">
        <v>55000</v>
      </c>
      <c r="G59" s="12">
        <f>AVERAGE(D59*F59)</f>
        <v>44000</v>
      </c>
    </row>
    <row r="60" spans="1:239" ht="12.75" customHeight="1">
      <c r="A60" s="18"/>
      <c r="B60" s="50" t="s">
        <v>81</v>
      </c>
      <c r="C60" s="7"/>
      <c r="D60" s="11"/>
      <c r="E60" s="36"/>
      <c r="F60" s="12"/>
      <c r="G60" s="12"/>
    </row>
    <row r="61" spans="1:239" ht="12.75" customHeight="1">
      <c r="A61" s="18"/>
      <c r="B61" s="10" t="s">
        <v>82</v>
      </c>
      <c r="C61" s="7" t="s">
        <v>73</v>
      </c>
      <c r="D61" s="11">
        <v>0.5</v>
      </c>
      <c r="E61" s="36" t="s">
        <v>27</v>
      </c>
      <c r="F61" s="119">
        <v>360000</v>
      </c>
      <c r="G61" s="52">
        <f>F61*D61</f>
        <v>180000</v>
      </c>
    </row>
    <row r="62" spans="1:239" ht="12.75" customHeight="1">
      <c r="A62" s="18"/>
      <c r="B62" s="10" t="s">
        <v>83</v>
      </c>
      <c r="C62" s="7" t="s">
        <v>73</v>
      </c>
      <c r="D62" s="11">
        <v>3</v>
      </c>
      <c r="E62" s="36" t="s">
        <v>27</v>
      </c>
      <c r="F62" s="119">
        <v>17000</v>
      </c>
      <c r="G62" s="12">
        <f>AVERAGE(D62*F62)</f>
        <v>51000</v>
      </c>
    </row>
    <row r="63" spans="1:239" ht="12.75" customHeight="1">
      <c r="A63" s="18"/>
      <c r="B63" s="10" t="s">
        <v>84</v>
      </c>
      <c r="C63" s="7" t="s">
        <v>66</v>
      </c>
      <c r="D63" s="11">
        <v>0.5</v>
      </c>
      <c r="E63" s="36" t="s">
        <v>85</v>
      </c>
      <c r="F63" s="12">
        <v>135000</v>
      </c>
      <c r="G63" s="52">
        <f>F63*D63</f>
        <v>67500</v>
      </c>
      <c r="HZ63" s="1"/>
      <c r="IA63" s="1"/>
      <c r="IB63" s="1"/>
      <c r="IC63" s="1"/>
      <c r="ID63" s="1"/>
      <c r="IE63" s="1"/>
    </row>
    <row r="64" spans="1:239" ht="12.75" customHeight="1">
      <c r="A64" s="18"/>
      <c r="B64" s="10" t="s">
        <v>86</v>
      </c>
      <c r="C64" s="7" t="s">
        <v>73</v>
      </c>
      <c r="D64" s="11">
        <v>0.5</v>
      </c>
      <c r="E64" s="36" t="s">
        <v>87</v>
      </c>
      <c r="F64" s="12">
        <v>240000</v>
      </c>
      <c r="G64" s="12">
        <f>AVERAGE(D64*F64)</f>
        <v>120000</v>
      </c>
    </row>
    <row r="65" spans="1:7" ht="12.75" customHeight="1">
      <c r="A65" s="18"/>
      <c r="B65" s="10" t="s">
        <v>88</v>
      </c>
      <c r="C65" s="7" t="s">
        <v>73</v>
      </c>
      <c r="D65" s="11">
        <v>0.5</v>
      </c>
      <c r="E65" s="36" t="s">
        <v>70</v>
      </c>
      <c r="F65" s="12">
        <v>450000</v>
      </c>
      <c r="G65" s="12">
        <f>AVERAGE(D65*F65)</f>
        <v>225000</v>
      </c>
    </row>
    <row r="66" spans="1:7" ht="13.5" customHeight="1">
      <c r="A66" s="5"/>
      <c r="B66" s="53" t="s">
        <v>89</v>
      </c>
      <c r="C66" s="54"/>
      <c r="D66" s="54"/>
      <c r="E66" s="54"/>
      <c r="F66" s="55"/>
      <c r="G66" s="56">
        <f>SUM(G45:G65)</f>
        <v>10595130</v>
      </c>
    </row>
    <row r="67" spans="1:7" ht="12" customHeight="1">
      <c r="A67" s="2"/>
      <c r="B67" s="41"/>
      <c r="C67" s="42"/>
      <c r="D67" s="42"/>
      <c r="E67" s="57"/>
      <c r="F67" s="43"/>
      <c r="G67" s="43"/>
    </row>
    <row r="68" spans="1:7" ht="12" customHeight="1">
      <c r="A68" s="5"/>
      <c r="B68" s="30" t="s">
        <v>90</v>
      </c>
      <c r="C68" s="31"/>
      <c r="D68" s="32"/>
      <c r="E68" s="32"/>
      <c r="F68" s="33"/>
      <c r="G68" s="33"/>
    </row>
    <row r="69" spans="1:7" ht="24" customHeight="1">
      <c r="A69" s="5"/>
      <c r="B69" s="44" t="s">
        <v>91</v>
      </c>
      <c r="C69" s="45" t="s">
        <v>59</v>
      </c>
      <c r="D69" s="45" t="s">
        <v>60</v>
      </c>
      <c r="E69" s="44" t="s">
        <v>46</v>
      </c>
      <c r="F69" s="45" t="s">
        <v>47</v>
      </c>
      <c r="G69" s="44" t="s">
        <v>48</v>
      </c>
    </row>
    <row r="70" spans="1:7" ht="12.75" customHeight="1">
      <c r="A70" s="18"/>
      <c r="B70" s="10" t="s">
        <v>124</v>
      </c>
      <c r="C70" s="7" t="s">
        <v>92</v>
      </c>
      <c r="D70" s="11">
        <v>3500</v>
      </c>
      <c r="E70" s="36" t="s">
        <v>93</v>
      </c>
      <c r="F70" s="12">
        <v>1800</v>
      </c>
      <c r="G70" s="12">
        <f>AVERAGE(D70*F70)</f>
        <v>6300000</v>
      </c>
    </row>
    <row r="71" spans="1:7" ht="13.5" customHeight="1">
      <c r="A71" s="5"/>
      <c r="B71" s="10" t="s">
        <v>94</v>
      </c>
      <c r="C71" s="7" t="s">
        <v>63</v>
      </c>
      <c r="D71" s="11">
        <v>15</v>
      </c>
      <c r="E71" s="36" t="s">
        <v>95</v>
      </c>
      <c r="F71" s="12">
        <v>270000</v>
      </c>
      <c r="G71" s="12">
        <f>+F71*D71</f>
        <v>4050000</v>
      </c>
    </row>
    <row r="72" spans="1:7" ht="12" customHeight="1">
      <c r="A72" s="58"/>
      <c r="B72" s="10" t="s">
        <v>96</v>
      </c>
      <c r="C72" s="7" t="s">
        <v>63</v>
      </c>
      <c r="D72" s="11">
        <v>15</v>
      </c>
      <c r="E72" s="36" t="s">
        <v>95</v>
      </c>
      <c r="F72" s="12">
        <v>70000</v>
      </c>
      <c r="G72" s="12">
        <f>+F72*D72</f>
        <v>1050000</v>
      </c>
    </row>
    <row r="73" spans="1:7" ht="12" customHeight="1">
      <c r="A73" s="58"/>
      <c r="B73" s="59" t="s">
        <v>97</v>
      </c>
      <c r="C73" s="60"/>
      <c r="D73" s="60"/>
      <c r="E73" s="60"/>
      <c r="F73" s="61"/>
      <c r="G73" s="62">
        <f>SUM(G70:G72)</f>
        <v>11400000</v>
      </c>
    </row>
    <row r="74" spans="1:7" ht="12.75" customHeight="1">
      <c r="A74" s="58"/>
      <c r="B74" s="63"/>
      <c r="C74" s="63"/>
      <c r="D74" s="63"/>
      <c r="E74" s="63"/>
      <c r="F74" s="64"/>
      <c r="G74" s="64"/>
    </row>
    <row r="75" spans="1:7" ht="12" customHeight="1">
      <c r="A75" s="58"/>
      <c r="B75" s="65" t="s">
        <v>98</v>
      </c>
      <c r="C75" s="66"/>
      <c r="D75" s="66"/>
      <c r="E75" s="66"/>
      <c r="F75" s="66"/>
      <c r="G75" s="125">
        <f>G29+G34+G41+G66+G73</f>
        <v>30359130</v>
      </c>
    </row>
    <row r="76" spans="1:7" ht="12" customHeight="1">
      <c r="A76" s="58"/>
      <c r="B76" s="67" t="s">
        <v>99</v>
      </c>
      <c r="C76" s="68"/>
      <c r="D76" s="68"/>
      <c r="E76" s="68"/>
      <c r="F76" s="68"/>
      <c r="G76" s="126">
        <f>G75*0.05</f>
        <v>1517956.5</v>
      </c>
    </row>
    <row r="77" spans="1:7" ht="12" customHeight="1">
      <c r="A77" s="58"/>
      <c r="B77" s="69" t="s">
        <v>100</v>
      </c>
      <c r="C77" s="70"/>
      <c r="D77" s="70"/>
      <c r="E77" s="70"/>
      <c r="F77" s="70"/>
      <c r="G77" s="127">
        <f>G76+G75</f>
        <v>31877086.5</v>
      </c>
    </row>
    <row r="78" spans="1:7" ht="12" customHeight="1">
      <c r="A78" s="58"/>
      <c r="B78" s="67" t="s">
        <v>101</v>
      </c>
      <c r="C78" s="68"/>
      <c r="D78" s="68"/>
      <c r="E78" s="68"/>
      <c r="F78" s="68"/>
      <c r="G78" s="126">
        <f>G11</f>
        <v>33800000</v>
      </c>
    </row>
    <row r="79" spans="1:7" ht="12" customHeight="1">
      <c r="A79" s="58"/>
      <c r="B79" s="71" t="s">
        <v>102</v>
      </c>
      <c r="C79" s="72"/>
      <c r="D79" s="72"/>
      <c r="E79" s="72"/>
      <c r="F79" s="72"/>
      <c r="G79" s="128">
        <f>G78-G77</f>
        <v>1922913.5</v>
      </c>
    </row>
    <row r="80" spans="1:7" ht="12" customHeight="1">
      <c r="A80" s="58"/>
      <c r="B80" s="73" t="s">
        <v>103</v>
      </c>
      <c r="C80" s="74"/>
      <c r="D80" s="74"/>
      <c r="E80" s="74"/>
      <c r="F80" s="74"/>
      <c r="G80" s="75"/>
    </row>
    <row r="81" spans="1:233" ht="12.75" customHeight="1">
      <c r="A81" s="58"/>
      <c r="B81" s="76"/>
      <c r="C81" s="74"/>
      <c r="D81" s="74"/>
      <c r="E81" s="74"/>
      <c r="F81" s="74"/>
      <c r="G81" s="75"/>
    </row>
    <row r="82" spans="1:233" ht="12.75" customHeight="1">
      <c r="A82" s="58"/>
      <c r="B82" s="77" t="s">
        <v>104</v>
      </c>
      <c r="C82" s="78"/>
      <c r="D82" s="78"/>
      <c r="E82" s="78"/>
      <c r="F82" s="79"/>
      <c r="G82" s="75"/>
      <c r="HT82"/>
      <c r="HU82"/>
      <c r="HV82"/>
      <c r="HW82"/>
      <c r="HX82"/>
      <c r="HY82"/>
    </row>
    <row r="83" spans="1:233" ht="12" customHeight="1">
      <c r="A83" s="58"/>
      <c r="B83" s="80" t="s">
        <v>105</v>
      </c>
      <c r="C83" s="81"/>
      <c r="D83" s="81"/>
      <c r="E83" s="81"/>
      <c r="F83" s="82"/>
      <c r="G83" s="75"/>
      <c r="HT83"/>
      <c r="HU83"/>
      <c r="HV83"/>
      <c r="HW83"/>
      <c r="HX83"/>
      <c r="HY83"/>
    </row>
    <row r="84" spans="1:233" ht="12.75" customHeight="1">
      <c r="A84" s="58"/>
      <c r="B84" s="80" t="s">
        <v>106</v>
      </c>
      <c r="C84" s="81"/>
      <c r="D84" s="81"/>
      <c r="E84" s="81"/>
      <c r="F84" s="82"/>
      <c r="G84" s="75"/>
      <c r="HT84"/>
      <c r="HU84"/>
      <c r="HV84"/>
      <c r="HW84"/>
      <c r="HX84"/>
      <c r="HY84"/>
    </row>
    <row r="85" spans="1:233" ht="12" customHeight="1">
      <c r="A85" s="58"/>
      <c r="B85" s="80" t="s">
        <v>107</v>
      </c>
      <c r="C85" s="81"/>
      <c r="D85" s="81"/>
      <c r="E85" s="81"/>
      <c r="F85" s="82"/>
      <c r="G85" s="75"/>
      <c r="HT85"/>
      <c r="HU85"/>
      <c r="HV85"/>
      <c r="HW85"/>
      <c r="HX85"/>
      <c r="HY85"/>
    </row>
    <row r="86" spans="1:233" ht="12" customHeight="1">
      <c r="A86" s="58"/>
      <c r="B86" s="80" t="s">
        <v>108</v>
      </c>
      <c r="C86" s="81"/>
      <c r="D86" s="81"/>
      <c r="E86" s="81"/>
      <c r="F86" s="82"/>
      <c r="G86" s="75"/>
      <c r="HT86"/>
      <c r="HU86"/>
      <c r="HV86"/>
      <c r="HW86"/>
      <c r="HX86"/>
      <c r="HY86"/>
    </row>
    <row r="87" spans="1:233" ht="12.75" customHeight="1">
      <c r="A87" s="58"/>
      <c r="B87" s="80" t="s">
        <v>109</v>
      </c>
      <c r="C87" s="81"/>
      <c r="D87" s="81"/>
      <c r="E87" s="81"/>
      <c r="F87" s="82"/>
      <c r="G87" s="75"/>
      <c r="HT87"/>
      <c r="HU87"/>
      <c r="HV87"/>
      <c r="HW87"/>
      <c r="HX87"/>
      <c r="HY87"/>
    </row>
    <row r="88" spans="1:233" ht="12.75" customHeight="1">
      <c r="A88" s="58"/>
      <c r="B88" s="80" t="s">
        <v>110</v>
      </c>
      <c r="C88" s="83"/>
      <c r="D88" s="83"/>
      <c r="E88" s="83"/>
      <c r="F88" s="84"/>
      <c r="G88" s="75"/>
      <c r="HT88"/>
      <c r="HU88"/>
      <c r="HV88"/>
      <c r="HW88"/>
      <c r="HX88"/>
      <c r="HY88"/>
    </row>
    <row r="89" spans="1:233" ht="12.75" customHeight="1">
      <c r="A89" s="58"/>
      <c r="B89" s="85" t="s">
        <v>111</v>
      </c>
      <c r="C89" s="83"/>
      <c r="D89" s="83"/>
      <c r="E89" s="83"/>
      <c r="F89" s="84"/>
      <c r="G89" s="75"/>
      <c r="HT89"/>
      <c r="HU89"/>
      <c r="HV89"/>
      <c r="HW89"/>
      <c r="HX89"/>
      <c r="HY89"/>
    </row>
    <row r="90" spans="1:233" ht="15.6" customHeight="1">
      <c r="A90" s="58"/>
      <c r="B90" s="120" t="s">
        <v>125</v>
      </c>
      <c r="C90" s="81"/>
      <c r="D90" s="81"/>
      <c r="E90" s="81"/>
      <c r="F90" s="82"/>
      <c r="G90" s="75"/>
      <c r="HT90"/>
      <c r="HU90"/>
      <c r="HV90"/>
      <c r="HW90"/>
      <c r="HX90"/>
      <c r="HY90"/>
    </row>
    <row r="91" spans="1:233" ht="15.6" customHeight="1">
      <c r="A91" s="86"/>
      <c r="B91" s="87" t="s">
        <v>112</v>
      </c>
      <c r="C91" s="88"/>
      <c r="D91" s="88"/>
      <c r="E91" s="88"/>
      <c r="F91" s="89"/>
      <c r="G91" s="75"/>
      <c r="HT91"/>
      <c r="HU91"/>
      <c r="HV91"/>
      <c r="HW91"/>
      <c r="HX91"/>
      <c r="HY91"/>
    </row>
    <row r="92" spans="1:233" ht="15.6" customHeight="1">
      <c r="A92" s="86"/>
      <c r="B92" s="90"/>
      <c r="C92" s="91"/>
      <c r="D92" s="91"/>
      <c r="E92" s="83"/>
      <c r="F92" s="92"/>
      <c r="G92" s="75"/>
      <c r="HT92"/>
      <c r="HU92"/>
      <c r="HV92"/>
      <c r="HW92"/>
      <c r="HX92"/>
      <c r="HY92"/>
    </row>
    <row r="93" spans="1:233" ht="12" customHeight="1">
      <c r="A93" s="58"/>
      <c r="B93" s="93" t="s">
        <v>113</v>
      </c>
      <c r="C93" s="94">
        <f>G29</f>
        <v>8179000</v>
      </c>
      <c r="D93" s="95">
        <f t="shared" ref="D93:D98" si="1">(C93/$C$99)</f>
        <v>0.25657928305336186</v>
      </c>
      <c r="E93" s="96"/>
      <c r="F93" s="96"/>
      <c r="G93" s="75"/>
    </row>
    <row r="94" spans="1:233" ht="12.75" customHeight="1">
      <c r="A94" s="58"/>
      <c r="B94" s="97" t="s">
        <v>114</v>
      </c>
      <c r="C94" s="98">
        <f>G34</f>
        <v>0</v>
      </c>
      <c r="D94" s="99">
        <f t="shared" si="1"/>
        <v>0</v>
      </c>
      <c r="E94" s="96"/>
      <c r="F94" s="96"/>
      <c r="G94" s="75"/>
    </row>
    <row r="95" spans="1:233" ht="12" customHeight="1">
      <c r="A95" s="58"/>
      <c r="B95" s="97" t="s">
        <v>115</v>
      </c>
      <c r="C95" s="98">
        <f>G41</f>
        <v>185000</v>
      </c>
      <c r="D95" s="99">
        <f t="shared" si="1"/>
        <v>5.8035416756170612E-3</v>
      </c>
      <c r="E95" s="96"/>
      <c r="F95" s="96"/>
      <c r="G95" s="75"/>
    </row>
    <row r="96" spans="1:233" ht="12" customHeight="1">
      <c r="A96" s="58"/>
      <c r="B96" s="97" t="s">
        <v>58</v>
      </c>
      <c r="C96" s="98">
        <f>G66</f>
        <v>10595130</v>
      </c>
      <c r="D96" s="99">
        <f t="shared" si="1"/>
        <v>0.33237447845178697</v>
      </c>
      <c r="E96" s="96"/>
      <c r="F96" s="96"/>
      <c r="G96" s="75"/>
    </row>
    <row r="97" spans="1:7" ht="12.75" customHeight="1">
      <c r="A97" s="58"/>
      <c r="B97" s="97" t="s">
        <v>116</v>
      </c>
      <c r="C97" s="100">
        <f>G73</f>
        <v>11400000</v>
      </c>
      <c r="D97" s="99">
        <f t="shared" si="1"/>
        <v>0.35762364920018647</v>
      </c>
      <c r="E97" s="101"/>
      <c r="F97" s="101"/>
      <c r="G97" s="75"/>
    </row>
    <row r="98" spans="1:7" ht="15.6" customHeight="1">
      <c r="A98" s="58"/>
      <c r="B98" s="97" t="s">
        <v>117</v>
      </c>
      <c r="C98" s="100">
        <f>G76</f>
        <v>1517956.5</v>
      </c>
      <c r="D98" s="99">
        <f t="shared" si="1"/>
        <v>4.7619047619047616E-2</v>
      </c>
      <c r="E98" s="101"/>
      <c r="F98" s="101"/>
      <c r="G98" s="75"/>
    </row>
    <row r="99" spans="1:7" ht="11.25" customHeight="1">
      <c r="B99" s="102" t="s">
        <v>118</v>
      </c>
      <c r="C99" s="103">
        <f>SUM(C93:C98)</f>
        <v>31877086.5</v>
      </c>
      <c r="D99" s="104">
        <f>SUM(D93:D98)</f>
        <v>1</v>
      </c>
      <c r="E99" s="101"/>
      <c r="F99" s="101"/>
      <c r="G99" s="75"/>
    </row>
    <row r="100" spans="1:7" ht="11.25" customHeight="1">
      <c r="B100" s="76"/>
      <c r="C100" s="74"/>
      <c r="D100" s="74"/>
      <c r="E100" s="74"/>
      <c r="F100" s="74"/>
      <c r="G100" s="75"/>
    </row>
    <row r="101" spans="1:7" ht="11.25" customHeight="1">
      <c r="B101" s="105"/>
      <c r="C101" s="74"/>
      <c r="D101" s="74"/>
      <c r="E101" s="74"/>
      <c r="F101" s="74"/>
      <c r="G101" s="75"/>
    </row>
    <row r="102" spans="1:7" ht="11.25" customHeight="1">
      <c r="A102" s="106" t="s">
        <v>119</v>
      </c>
      <c r="B102" s="107"/>
      <c r="C102" s="108" t="s">
        <v>120</v>
      </c>
      <c r="D102" s="109"/>
      <c r="E102" s="110"/>
      <c r="F102" s="111"/>
      <c r="G102" s="75"/>
    </row>
    <row r="103" spans="1:7" ht="11.25" customHeight="1">
      <c r="B103" s="112" t="s">
        <v>121</v>
      </c>
      <c r="C103" s="113">
        <v>100000</v>
      </c>
      <c r="D103" s="113">
        <v>130000</v>
      </c>
      <c r="E103" s="114">
        <v>160000</v>
      </c>
      <c r="F103" s="115"/>
      <c r="G103" s="116"/>
    </row>
    <row r="104" spans="1:7" ht="11.25" customHeight="1">
      <c r="B104" s="102" t="s">
        <v>122</v>
      </c>
      <c r="C104" s="103">
        <f>(G77/C103)</f>
        <v>318.77086500000001</v>
      </c>
      <c r="D104" s="103">
        <f>(G77/D103)</f>
        <v>245.20835769230769</v>
      </c>
      <c r="E104" s="117">
        <f>(G77/E103)</f>
        <v>199.231790625</v>
      </c>
      <c r="F104" s="115"/>
      <c r="G104" s="116"/>
    </row>
    <row r="105" spans="1:7" ht="11.25" customHeight="1">
      <c r="B105" s="118" t="s">
        <v>123</v>
      </c>
      <c r="C105" s="81"/>
      <c r="D105" s="81"/>
      <c r="E105" s="81"/>
      <c r="F105" s="81"/>
      <c r="G105" s="81"/>
    </row>
  </sheetData>
  <mergeCells count="2">
    <mergeCell ref="E8:F8"/>
    <mergeCell ref="B16:G16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ENTUTORADO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2022-06-17T12:08:43Z</cp:lastPrinted>
  <dcterms:created xsi:type="dcterms:W3CDTF">2020-11-27T12:49:00Z</dcterms:created>
  <dcterms:modified xsi:type="dcterms:W3CDTF">2022-06-17T12:08:46Z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