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Tomate Invernadero" sheetId="1" r:id="rId1"/>
  </sheets>
  <definedNames>
    <definedName name="_xlnm.Print_Area" localSheetId="0">'Tomate Invernadero'!$B$1:$G$121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 l="1"/>
  <c r="F81" i="1"/>
  <c r="G11" i="1"/>
  <c r="G12" i="1" s="1"/>
  <c r="G86" i="1" l="1"/>
  <c r="G89" i="1" s="1"/>
  <c r="G87" i="1"/>
  <c r="G88" i="1"/>
  <c r="G81" i="1"/>
  <c r="G80" i="1"/>
  <c r="G79" i="1"/>
  <c r="G78" i="1"/>
  <c r="G77" i="1"/>
  <c r="G76" i="1"/>
  <c r="G75" i="1"/>
  <c r="G74" i="1"/>
  <c r="G73" i="1"/>
  <c r="G71" i="1"/>
  <c r="G70" i="1"/>
  <c r="G69" i="1"/>
  <c r="G68" i="1"/>
  <c r="G66" i="1"/>
  <c r="G64" i="1"/>
  <c r="G63" i="1"/>
  <c r="G62" i="1"/>
  <c r="G61" i="1"/>
  <c r="G59" i="1"/>
  <c r="G58" i="1"/>
  <c r="G57" i="1"/>
  <c r="G56" i="1"/>
  <c r="G55" i="1"/>
  <c r="G54" i="1"/>
  <c r="G52" i="1"/>
  <c r="G46" i="1"/>
  <c r="G45" i="1"/>
  <c r="G44" i="1"/>
  <c r="G47" i="1" s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35" i="1" l="1"/>
  <c r="G82" i="1"/>
  <c r="G94" i="1"/>
  <c r="C113" i="1"/>
  <c r="C112" i="1" l="1"/>
  <c r="C111" i="1"/>
  <c r="C109" i="1"/>
  <c r="G40" i="1" l="1"/>
  <c r="G91" i="1" s="1"/>
  <c r="G92" i="1" l="1"/>
  <c r="G93" i="1" l="1"/>
  <c r="G95" i="1" s="1"/>
  <c r="C114" i="1"/>
  <c r="C120" i="1" l="1"/>
  <c r="C115" i="1"/>
  <c r="D114" i="1" s="1"/>
  <c r="D120" i="1"/>
  <c r="E120" i="1"/>
  <c r="D112" i="1" l="1"/>
  <c r="D109" i="1"/>
  <c r="D111" i="1"/>
  <c r="D113" i="1"/>
  <c r="D115" i="1" l="1"/>
</calcChain>
</file>

<file path=xl/sharedStrings.xml><?xml version="1.0" encoding="utf-8"?>
<sst xmlns="http://schemas.openxmlformats.org/spreadsheetml/2006/main" count="235" uniqueCount="146">
  <si>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</si>
  <si>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</si>
  <si>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</si>
  <si>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</si>
  <si>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</si>
  <si>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</si>
  <si>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</si>
  <si>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</si>
  <si>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</si>
  <si>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</si>
  <si>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</si>
  <si>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</si>
  <si>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</si>
  <si>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</si>
  <si>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</si>
  <si>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</si>
  <si>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</si>
  <si>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</si>
  <si>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</si>
  <si>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</si>
  <si>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</si>
  <si>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</si>
  <si>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</si>
  <si>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</si>
  <si>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</si>
  <si>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</si>
  <si>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</si>
  <si>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</si>
  <si>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</si>
  <si>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</si>
  <si>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</si>
  <si>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</si>
  <si>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</si>
  <si>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</si>
  <si>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</si>
  <si>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</si>
  <si>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</si>
  <si>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</si>
  <si>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</si>
  <si>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</si>
  <si>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</si>
  <si>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</si>
  <si>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</si>
  <si>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</si>
  <si>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</si>
  <si>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</si>
  <si>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</si>
  <si>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</si>
  <si>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</si>
  <si>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</si>
  <si>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</si>
  <si>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</si>
  <si>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</si>
  <si>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</si>
  <si>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</si>
  <si>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NIVEL TECNOLOGICO</t>
  </si>
  <si>
    <t>REGION</t>
  </si>
  <si>
    <t>AREA</t>
  </si>
  <si>
    <t>Las Cabras</t>
  </si>
  <si>
    <t>Diciembre</t>
  </si>
  <si>
    <t>Enero</t>
  </si>
  <si>
    <t>lt</t>
  </si>
  <si>
    <t>FUNGICIDAS</t>
  </si>
  <si>
    <t>Bravo 720</t>
  </si>
  <si>
    <t>noviembre</t>
  </si>
  <si>
    <t>Karate Zeon</t>
  </si>
  <si>
    <t>c/u</t>
  </si>
  <si>
    <t>Riegos</t>
  </si>
  <si>
    <t>Mezcla hortalicera</t>
  </si>
  <si>
    <t>Amistar Opti</t>
  </si>
  <si>
    <t>m</t>
  </si>
  <si>
    <t>Colmenas polinizacion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</si>
  <si>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</si>
  <si>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</si>
  <si>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</si>
  <si>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(Un/hà)</t>
  </si>
  <si>
    <t>Costo unitario ($/Un) (*)</t>
  </si>
  <si>
    <t>TOMATE INVERNADERO</t>
  </si>
  <si>
    <t>Medio</t>
  </si>
  <si>
    <t>Lib. B. O'Higgins</t>
  </si>
  <si>
    <t>Ferias locales - Lo Valledor</t>
  </si>
  <si>
    <t>Mosquita Blanca</t>
  </si>
  <si>
    <t>RENDIMIENTO (Cajas 18 kg/Há.)</t>
  </si>
  <si>
    <t>PRECIO ESPERADO ($/caja 18 KG)</t>
  </si>
  <si>
    <t>Recambio de polietileno</t>
  </si>
  <si>
    <t>Abril</t>
  </si>
  <si>
    <t>Aplicación de fertilizante</t>
  </si>
  <si>
    <t>Mayo a Nov</t>
  </si>
  <si>
    <t>Colocación de cinta de riego</t>
  </si>
  <si>
    <t>Mayo</t>
  </si>
  <si>
    <t>Colocación de mulch y hoyos plantas</t>
  </si>
  <si>
    <t>Plantación y sumergir bandejas</t>
  </si>
  <si>
    <t>Desbrotar y ladear plantas</t>
  </si>
  <si>
    <t>Jul - Nov</t>
  </si>
  <si>
    <t>Amarra de plantas</t>
  </si>
  <si>
    <t>Hormoneo</t>
  </si>
  <si>
    <t>Desbrotar, envolver, deshojar y despuntar</t>
  </si>
  <si>
    <t>Aplicación de fitosanitarios</t>
  </si>
  <si>
    <t>Cosecha</t>
  </si>
  <si>
    <t>Embalado</t>
  </si>
  <si>
    <t>Supervisión</t>
  </si>
  <si>
    <t>Arado cincel</t>
  </si>
  <si>
    <t>Rastraje</t>
  </si>
  <si>
    <t>Preparación mesas de plantación</t>
  </si>
  <si>
    <t>SEMILLAS Y PLANTAS</t>
  </si>
  <si>
    <t>Plantas Injertadas</t>
  </si>
  <si>
    <t>Nitrato de Ca soluble</t>
  </si>
  <si>
    <t>Jun a Nov</t>
  </si>
  <si>
    <t>Nitrato de Mg soluble</t>
  </si>
  <si>
    <t>Nitrato de K soluble</t>
  </si>
  <si>
    <t>Sulfato de K</t>
  </si>
  <si>
    <t>Urea</t>
  </si>
  <si>
    <t>agosto</t>
  </si>
  <si>
    <t>septiembre</t>
  </si>
  <si>
    <t>Previcur Energy 840 SL</t>
  </si>
  <si>
    <t>Ridomil Gold MZ 68 WG</t>
  </si>
  <si>
    <t>octubre</t>
  </si>
  <si>
    <t>Teldor 500</t>
  </si>
  <si>
    <t>Lt</t>
  </si>
  <si>
    <t>diciembre</t>
  </si>
  <si>
    <t xml:space="preserve">Phyton 27 </t>
  </si>
  <si>
    <t>Feb / ago</t>
  </si>
  <si>
    <t>Punto 70</t>
  </si>
  <si>
    <t>julio</t>
  </si>
  <si>
    <t xml:space="preserve">Evisect </t>
  </si>
  <si>
    <t>agos- Nov</t>
  </si>
  <si>
    <t>Actara 25wg</t>
  </si>
  <si>
    <t>Tervigo (nematicida)</t>
  </si>
  <si>
    <t>Cinta de riego</t>
  </si>
  <si>
    <t>Mulch</t>
  </si>
  <si>
    <t>Fosfimax</t>
  </si>
  <si>
    <t>Junio a Diciembre</t>
  </si>
  <si>
    <t>Biotron</t>
  </si>
  <si>
    <t>Cinta amarra gareta</t>
  </si>
  <si>
    <t>Clavos 1 1/4</t>
  </si>
  <si>
    <t>Un</t>
  </si>
  <si>
    <t>Listones de 1"  (charlata)</t>
  </si>
  <si>
    <t>Cajones de 18 kg</t>
  </si>
  <si>
    <t>Flete Mercado Santiago</t>
  </si>
  <si>
    <t>Ingreso Mercado</t>
  </si>
  <si>
    <t>Julio - Nov</t>
  </si>
  <si>
    <t>(*): Este valor representa el valor mìnimo de venta del producto, con IVA incluido.</t>
  </si>
  <si>
    <t>ESCENARIOS COSTO UNITARIO  ($/caja 18 kg)</t>
  </si>
  <si>
    <t>Junio</t>
  </si>
  <si>
    <t>Noviembre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</si>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</sst>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&quot;$&quot;#,##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name val="Helvetica Neue"/>
      <family val="2"/>
      <scheme val="minor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166" fontId="20" fillId="0" borderId="17" applyFont="0" applyFill="0" applyBorder="0" applyAlignment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7" borderId="17" xfId="0" applyFont="1" applyFill="1" applyBorder="1" applyAlignment="1"/>
    <xf numFmtId="49" fontId="12" fillId="8" borderId="18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0" fontId="9" fillId="7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6" fillId="2" borderId="17" xfId="0" applyNumberFormat="1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164" fontId="1" fillId="6" borderId="28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8" borderId="29" xfId="0" applyNumberFormat="1" applyFont="1" applyFill="1" applyBorder="1" applyAlignment="1">
      <alignment vertical="center"/>
    </xf>
    <xf numFmtId="49" fontId="14" fillId="8" borderId="30" xfId="0" applyNumberFormat="1" applyFont="1" applyFill="1" applyBorder="1" applyAlignment="1"/>
    <xf numFmtId="49" fontId="12" fillId="2" borderId="31" xfId="0" applyNumberFormat="1" applyFont="1" applyFill="1" applyBorder="1" applyAlignment="1">
      <alignment vertical="center"/>
    </xf>
    <xf numFmtId="9" fontId="14" fillId="2" borderId="32" xfId="0" applyNumberFormat="1" applyFont="1" applyFill="1" applyBorder="1" applyAlignment="1"/>
    <xf numFmtId="49" fontId="12" fillId="8" borderId="33" xfId="0" applyNumberFormat="1" applyFont="1" applyFill="1" applyBorder="1" applyAlignment="1">
      <alignment vertical="center"/>
    </xf>
    <xf numFmtId="165" fontId="12" fillId="8" borderId="34" xfId="0" applyNumberFormat="1" applyFont="1" applyFill="1" applyBorder="1" applyAlignment="1">
      <alignment vertical="center"/>
    </xf>
    <xf numFmtId="9" fontId="12" fillId="8" borderId="35" xfId="0" applyNumberFormat="1" applyFont="1" applyFill="1" applyBorder="1" applyAlignment="1">
      <alignment vertical="center"/>
    </xf>
    <xf numFmtId="0" fontId="14" fillId="9" borderId="38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9" xfId="0" applyNumberFormat="1" applyFont="1" applyFill="1" applyBorder="1" applyAlignment="1">
      <alignment vertical="center"/>
    </xf>
    <xf numFmtId="0" fontId="14" fillId="2" borderId="40" xfId="0" applyFont="1" applyFill="1" applyBorder="1" applyAlignment="1"/>
    <xf numFmtId="0" fontId="14" fillId="2" borderId="41" xfId="0" applyFont="1" applyFill="1" applyBorder="1" applyAlignment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0" fontId="12" fillId="7" borderId="17" xfId="0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49" fontId="17" fillId="9" borderId="17" xfId="0" applyNumberFormat="1" applyFont="1" applyFill="1" applyBorder="1" applyAlignment="1">
      <alignment vertical="center"/>
    </xf>
    <xf numFmtId="0" fontId="9" fillId="9" borderId="17" xfId="0" applyFont="1" applyFill="1" applyBorder="1" applyAlignment="1">
      <alignment vertical="center"/>
    </xf>
    <xf numFmtId="0" fontId="9" fillId="9" borderId="47" xfId="0" applyFont="1" applyFill="1" applyBorder="1" applyAlignment="1">
      <alignment vertical="center"/>
    </xf>
    <xf numFmtId="49" fontId="12" fillId="8" borderId="48" xfId="0" applyNumberFormat="1" applyFont="1" applyFill="1" applyBorder="1" applyAlignment="1">
      <alignment vertical="center"/>
    </xf>
    <xf numFmtId="0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3" fontId="19" fillId="0" borderId="53" xfId="2" applyNumberFormat="1" applyFont="1" applyFill="1" applyBorder="1" applyAlignment="1">
      <alignment horizontal="center" wrapText="1"/>
    </xf>
    <xf numFmtId="49" fontId="7" fillId="3" borderId="55" xfId="0" applyNumberFormat="1" applyFont="1" applyFill="1" applyBorder="1" applyAlignment="1">
      <alignment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vertical="center"/>
    </xf>
    <xf numFmtId="3" fontId="7" fillId="3" borderId="55" xfId="0" applyNumberFormat="1" applyFont="1" applyFill="1" applyBorder="1" applyAlignment="1">
      <alignment vertical="center"/>
    </xf>
    <xf numFmtId="0" fontId="19" fillId="0" borderId="53" xfId="0" applyFont="1" applyFill="1" applyBorder="1" applyAlignment="1"/>
    <xf numFmtId="165" fontId="12" fillId="8" borderId="34" xfId="0" applyNumberFormat="1" applyFont="1" applyFill="1" applyBorder="1" applyAlignment="1">
      <alignment horizontal="center" vertical="center"/>
    </xf>
    <xf numFmtId="165" fontId="12" fillId="8" borderId="35" xfId="0" applyNumberFormat="1" applyFont="1" applyFill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49" fontId="1" fillId="3" borderId="57" xfId="0" applyNumberFormat="1" applyFont="1" applyFill="1" applyBorder="1" applyAlignment="1">
      <alignment vertical="center" wrapText="1"/>
    </xf>
    <xf numFmtId="49" fontId="4" fillId="2" borderId="58" xfId="0" applyNumberFormat="1" applyFont="1" applyFill="1" applyBorder="1" applyAlignment="1">
      <alignment vertical="center" wrapText="1"/>
    </xf>
    <xf numFmtId="0" fontId="2" fillId="2" borderId="59" xfId="0" applyFont="1" applyFill="1" applyBorder="1" applyAlignment="1"/>
    <xf numFmtId="0" fontId="5" fillId="2" borderId="59" xfId="0" applyFont="1" applyFill="1" applyBorder="1" applyAlignment="1">
      <alignment horizontal="center" vertical="center"/>
    </xf>
    <xf numFmtId="0" fontId="0" fillId="2" borderId="60" xfId="0" applyFont="1" applyFill="1" applyBorder="1" applyAlignment="1"/>
    <xf numFmtId="14" fontId="2" fillId="2" borderId="54" xfId="0" applyNumberFormat="1" applyFont="1" applyFill="1" applyBorder="1" applyAlignment="1"/>
    <xf numFmtId="3" fontId="23" fillId="0" borderId="56" xfId="0" applyNumberFormat="1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3" fontId="22" fillId="0" borderId="56" xfId="0" applyNumberFormat="1" applyFont="1" applyBorder="1" applyAlignment="1">
      <alignment horizontal="center"/>
    </xf>
    <xf numFmtId="167" fontId="22" fillId="10" borderId="56" xfId="1" applyNumberFormat="1" applyFont="1" applyFill="1" applyBorder="1" applyAlignment="1">
      <alignment horizontal="center"/>
    </xf>
    <xf numFmtId="0" fontId="0" fillId="2" borderId="17" xfId="0" applyFont="1" applyFill="1" applyBorder="1" applyAlignment="1"/>
    <xf numFmtId="0" fontId="21" fillId="10" borderId="56" xfId="0" applyFont="1" applyFill="1" applyBorder="1"/>
    <xf numFmtId="43" fontId="22" fillId="10" borderId="56" xfId="1" applyFont="1" applyFill="1" applyBorder="1" applyAlignment="1">
      <alignment horizontal="center"/>
    </xf>
    <xf numFmtId="3" fontId="22" fillId="10" borderId="56" xfId="1" applyNumberFormat="1" applyFont="1" applyFill="1" applyBorder="1" applyAlignment="1">
      <alignment horizontal="center"/>
    </xf>
    <xf numFmtId="0" fontId="23" fillId="0" borderId="56" xfId="0" applyFont="1" applyBorder="1"/>
    <xf numFmtId="49" fontId="1" fillId="3" borderId="61" xfId="0" applyNumberFormat="1" applyFont="1" applyFill="1" applyBorder="1" applyAlignment="1">
      <alignment horizontal="center" vertical="center"/>
    </xf>
    <xf numFmtId="49" fontId="1" fillId="3" borderId="61" xfId="0" applyNumberFormat="1" applyFont="1" applyFill="1" applyBorder="1" applyAlignment="1">
      <alignment horizontal="center" vertical="center" wrapText="1"/>
    </xf>
    <xf numFmtId="49" fontId="8" fillId="3" borderId="55" xfId="0" applyNumberFormat="1" applyFont="1" applyFill="1" applyBorder="1" applyAlignment="1">
      <alignment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vertical="center"/>
    </xf>
    <xf numFmtId="3" fontId="8" fillId="3" borderId="55" xfId="0" applyNumberFormat="1" applyFont="1" applyFill="1" applyBorder="1" applyAlignment="1">
      <alignment vertical="center"/>
    </xf>
    <xf numFmtId="49" fontId="4" fillId="2" borderId="53" xfId="0" applyNumberFormat="1" applyFont="1" applyFill="1" applyBorder="1" applyAlignment="1">
      <alignment horizontal="center" vertical="center" wrapText="1"/>
    </xf>
    <xf numFmtId="3" fontId="5" fillId="2" borderId="53" xfId="0" applyNumberFormat="1" applyFont="1" applyFill="1" applyBorder="1" applyAlignment="1">
      <alignment horizontal="center" vertical="center" wrapText="1"/>
    </xf>
    <xf numFmtId="168" fontId="4" fillId="2" borderId="53" xfId="0" applyNumberFormat="1" applyFont="1" applyFill="1" applyBorder="1" applyAlignment="1">
      <alignment horizontal="center" vertical="center" wrapText="1"/>
    </xf>
    <xf numFmtId="49" fontId="17" fillId="9" borderId="36" xfId="0" applyNumberFormat="1" applyFont="1" applyFill="1" applyBorder="1" applyAlignment="1">
      <alignment vertical="center"/>
    </xf>
    <xf numFmtId="0" fontId="12" fillId="9" borderId="37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1" xfId="0" applyNumberFormat="1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15084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292060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1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117"/>
      <c r="D8" s="2"/>
      <c r="E8" s="4"/>
      <c r="F8" s="4"/>
      <c r="G8" s="4"/>
    </row>
    <row r="9" spans="1:7" ht="15">
      <c r="A9" s="5"/>
      <c r="B9" s="113" t="s">
        <v>0</v>
      </c>
      <c r="C9" s="134" t="s">
        <v>77</v>
      </c>
      <c r="D9" s="115"/>
      <c r="E9" s="143" t="s">
        <v>82</v>
      </c>
      <c r="F9" s="144"/>
      <c r="G9" s="135">
        <v>8000</v>
      </c>
    </row>
    <row r="10" spans="1:7" ht="15">
      <c r="A10" s="55"/>
      <c r="B10" s="114" t="s">
        <v>1</v>
      </c>
      <c r="C10" s="134">
        <v>7742</v>
      </c>
      <c r="D10" s="116"/>
      <c r="E10" s="141" t="s">
        <v>2</v>
      </c>
      <c r="F10" s="142"/>
      <c r="G10" s="134" t="s">
        <v>144</v>
      </c>
    </row>
    <row r="11" spans="1:7" ht="15">
      <c r="A11" s="55"/>
      <c r="B11" s="114" t="s">
        <v>55</v>
      </c>
      <c r="C11" s="134" t="s">
        <v>78</v>
      </c>
      <c r="D11" s="116"/>
      <c r="E11" s="141" t="s">
        <v>83</v>
      </c>
      <c r="F11" s="142"/>
      <c r="G11" s="136">
        <f>6000*1.19</f>
        <v>7140</v>
      </c>
    </row>
    <row r="12" spans="1:7" ht="15">
      <c r="A12" s="55"/>
      <c r="B12" s="114" t="s">
        <v>56</v>
      </c>
      <c r="C12" s="134" t="s">
        <v>79</v>
      </c>
      <c r="D12" s="116"/>
      <c r="E12" s="149" t="s">
        <v>3</v>
      </c>
      <c r="F12" s="150"/>
      <c r="G12" s="136">
        <f>+G11*G9</f>
        <v>57120000</v>
      </c>
    </row>
    <row r="13" spans="1:7" ht="25.5">
      <c r="A13" s="55"/>
      <c r="B13" s="114" t="s">
        <v>57</v>
      </c>
      <c r="C13" s="134" t="s">
        <v>58</v>
      </c>
      <c r="D13" s="116"/>
      <c r="E13" s="139" t="s">
        <v>4</v>
      </c>
      <c r="F13" s="140"/>
      <c r="G13" s="134" t="s">
        <v>80</v>
      </c>
    </row>
    <row r="14" spans="1:7" ht="13.5" customHeight="1">
      <c r="A14" s="55"/>
      <c r="B14" s="114" t="s">
        <v>5</v>
      </c>
      <c r="C14" s="134" t="s">
        <v>145</v>
      </c>
      <c r="D14" s="116"/>
      <c r="E14" s="139" t="s">
        <v>6</v>
      </c>
      <c r="F14" s="140"/>
      <c r="G14" s="134" t="s">
        <v>59</v>
      </c>
    </row>
    <row r="15" spans="1:7" ht="15">
      <c r="A15" s="55"/>
      <c r="B15" s="114" t="s">
        <v>7</v>
      </c>
      <c r="C15" s="134" t="s">
        <v>143</v>
      </c>
      <c r="D15" s="116"/>
      <c r="E15" s="145" t="s">
        <v>8</v>
      </c>
      <c r="F15" s="146"/>
      <c r="G15" s="134" t="s">
        <v>81</v>
      </c>
    </row>
    <row r="16" spans="1:7" ht="12" customHeight="1">
      <c r="A16" s="2"/>
      <c r="B16" s="101"/>
      <c r="C16" s="118"/>
      <c r="D16" s="6"/>
      <c r="E16" s="7"/>
      <c r="F16" s="7"/>
      <c r="G16" s="8"/>
    </row>
    <row r="17" spans="1:7" ht="12" customHeight="1">
      <c r="A17" s="9"/>
      <c r="B17" s="147" t="s">
        <v>9</v>
      </c>
      <c r="C17" s="148"/>
      <c r="D17" s="148"/>
      <c r="E17" s="148"/>
      <c r="F17" s="148"/>
      <c r="G17" s="148"/>
    </row>
    <row r="18" spans="1:7" ht="12" customHeight="1">
      <c r="A18" s="2"/>
      <c r="B18" s="10"/>
      <c r="C18" s="11"/>
      <c r="D18" s="11"/>
      <c r="E18" s="11"/>
      <c r="F18" s="12"/>
      <c r="G18" s="12"/>
    </row>
    <row r="19" spans="1:7" ht="12" customHeight="1">
      <c r="A19" s="5"/>
      <c r="B19" s="13" t="s">
        <v>10</v>
      </c>
      <c r="C19" s="14"/>
      <c r="D19" s="15"/>
      <c r="E19" s="15"/>
      <c r="F19" s="15"/>
      <c r="G19" s="15"/>
    </row>
    <row r="20" spans="1:7" ht="24" customHeight="1">
      <c r="A20" s="9"/>
      <c r="B20" s="16" t="s">
        <v>11</v>
      </c>
      <c r="C20" s="16" t="s">
        <v>12</v>
      </c>
      <c r="D20" s="16" t="s">
        <v>13</v>
      </c>
      <c r="E20" s="16" t="s">
        <v>14</v>
      </c>
      <c r="F20" s="16" t="s">
        <v>15</v>
      </c>
      <c r="G20" s="16" t="s">
        <v>16</v>
      </c>
    </row>
    <row r="21" spans="1:7" ht="12.75" customHeight="1">
      <c r="A21" s="9"/>
      <c r="B21" s="102" t="s">
        <v>84</v>
      </c>
      <c r="C21" s="103" t="s">
        <v>17</v>
      </c>
      <c r="D21" s="103">
        <v>10</v>
      </c>
      <c r="E21" s="103" t="s">
        <v>85</v>
      </c>
      <c r="F21" s="104">
        <v>22000</v>
      </c>
      <c r="G21" s="104">
        <f>F21*D21</f>
        <v>220000</v>
      </c>
    </row>
    <row r="22" spans="1:7" ht="24.75">
      <c r="A22" s="9"/>
      <c r="B22" s="102" t="s">
        <v>86</v>
      </c>
      <c r="C22" s="103" t="s">
        <v>17</v>
      </c>
      <c r="D22" s="103">
        <v>10</v>
      </c>
      <c r="E22" s="103" t="s">
        <v>87</v>
      </c>
      <c r="F22" s="104">
        <v>22000</v>
      </c>
      <c r="G22" s="104">
        <f>F22*D22</f>
        <v>220000</v>
      </c>
    </row>
    <row r="23" spans="1:7" ht="12.75" customHeight="1">
      <c r="A23" s="9"/>
      <c r="B23" s="102" t="s">
        <v>88</v>
      </c>
      <c r="C23" s="103" t="s">
        <v>17</v>
      </c>
      <c r="D23" s="103">
        <v>5</v>
      </c>
      <c r="E23" s="103" t="s">
        <v>89</v>
      </c>
      <c r="F23" s="104">
        <v>22000</v>
      </c>
      <c r="G23" s="104">
        <f t="shared" ref="G23:G33" si="0">F23*D23</f>
        <v>110000</v>
      </c>
    </row>
    <row r="24" spans="1:7" ht="12.75" customHeight="1">
      <c r="A24" s="9"/>
      <c r="B24" s="102" t="s">
        <v>90</v>
      </c>
      <c r="C24" s="103" t="s">
        <v>17</v>
      </c>
      <c r="D24" s="103">
        <v>7.5</v>
      </c>
      <c r="E24" s="103" t="s">
        <v>89</v>
      </c>
      <c r="F24" s="104">
        <v>22000</v>
      </c>
      <c r="G24" s="104">
        <f t="shared" si="0"/>
        <v>165000</v>
      </c>
    </row>
    <row r="25" spans="1:7" ht="12" customHeight="1">
      <c r="A25" s="2"/>
      <c r="B25" s="102" t="s">
        <v>91</v>
      </c>
      <c r="C25" s="103" t="s">
        <v>17</v>
      </c>
      <c r="D25" s="103">
        <v>15</v>
      </c>
      <c r="E25" s="103" t="s">
        <v>89</v>
      </c>
      <c r="F25" s="104">
        <v>22000</v>
      </c>
      <c r="G25" s="104">
        <f t="shared" si="0"/>
        <v>330000</v>
      </c>
    </row>
    <row r="26" spans="1:7" ht="12" customHeight="1">
      <c r="A26" s="5"/>
      <c r="B26" s="102" t="s">
        <v>92</v>
      </c>
      <c r="C26" s="103" t="s">
        <v>17</v>
      </c>
      <c r="D26" s="103">
        <v>9</v>
      </c>
      <c r="E26" s="103" t="s">
        <v>93</v>
      </c>
      <c r="F26" s="104">
        <v>22000</v>
      </c>
      <c r="G26" s="104">
        <f t="shared" si="0"/>
        <v>198000</v>
      </c>
    </row>
    <row r="27" spans="1:7" ht="24" customHeight="1">
      <c r="A27" s="5"/>
      <c r="B27" s="102" t="s">
        <v>94</v>
      </c>
      <c r="C27" s="103" t="s">
        <v>17</v>
      </c>
      <c r="D27" s="103">
        <v>10</v>
      </c>
      <c r="E27" s="103" t="s">
        <v>93</v>
      </c>
      <c r="F27" s="104">
        <v>22000</v>
      </c>
      <c r="G27" s="104">
        <f t="shared" si="0"/>
        <v>220000</v>
      </c>
    </row>
    <row r="28" spans="1:7" ht="12" customHeight="1">
      <c r="A28" s="5"/>
      <c r="B28" s="102" t="s">
        <v>95</v>
      </c>
      <c r="C28" s="103" t="s">
        <v>17</v>
      </c>
      <c r="D28" s="103">
        <v>10</v>
      </c>
      <c r="E28" s="103" t="s">
        <v>93</v>
      </c>
      <c r="F28" s="104">
        <v>22000</v>
      </c>
      <c r="G28" s="104">
        <f t="shared" si="0"/>
        <v>220000</v>
      </c>
    </row>
    <row r="29" spans="1:7" ht="12" customHeight="1">
      <c r="A29" s="5"/>
      <c r="B29" s="102" t="s">
        <v>96</v>
      </c>
      <c r="C29" s="103" t="s">
        <v>17</v>
      </c>
      <c r="D29" s="103">
        <v>175</v>
      </c>
      <c r="E29" s="103" t="s">
        <v>93</v>
      </c>
      <c r="F29" s="104">
        <v>22000</v>
      </c>
      <c r="G29" s="104">
        <f t="shared" si="0"/>
        <v>3850000</v>
      </c>
    </row>
    <row r="30" spans="1:7" ht="12" customHeight="1">
      <c r="A30" s="2"/>
      <c r="B30" s="102" t="s">
        <v>67</v>
      </c>
      <c r="C30" s="103" t="s">
        <v>17</v>
      </c>
      <c r="D30" s="103">
        <v>20</v>
      </c>
      <c r="E30" s="103" t="s">
        <v>93</v>
      </c>
      <c r="F30" s="104">
        <v>22000</v>
      </c>
      <c r="G30" s="104">
        <f t="shared" si="0"/>
        <v>440000</v>
      </c>
    </row>
    <row r="31" spans="1:7" ht="12" customHeight="1">
      <c r="A31" s="5"/>
      <c r="B31" s="102" t="s">
        <v>97</v>
      </c>
      <c r="C31" s="103" t="s">
        <v>17</v>
      </c>
      <c r="D31" s="103">
        <v>47.5</v>
      </c>
      <c r="E31" s="103" t="s">
        <v>93</v>
      </c>
      <c r="F31" s="104">
        <v>22000</v>
      </c>
      <c r="G31" s="104">
        <f t="shared" si="0"/>
        <v>1045000</v>
      </c>
    </row>
    <row r="32" spans="1:7" ht="12" customHeight="1">
      <c r="A32" s="5"/>
      <c r="B32" s="102" t="s">
        <v>98</v>
      </c>
      <c r="C32" s="103" t="s">
        <v>17</v>
      </c>
      <c r="D32" s="103">
        <v>175</v>
      </c>
      <c r="E32" s="103" t="s">
        <v>59</v>
      </c>
      <c r="F32" s="104">
        <v>22000</v>
      </c>
      <c r="G32" s="104">
        <f t="shared" si="0"/>
        <v>3850000</v>
      </c>
    </row>
    <row r="33" spans="1:11" ht="12" customHeight="1">
      <c r="A33" s="5"/>
      <c r="B33" s="102" t="s">
        <v>99</v>
      </c>
      <c r="C33" s="103" t="s">
        <v>17</v>
      </c>
      <c r="D33" s="103">
        <v>125</v>
      </c>
      <c r="E33" s="103" t="s">
        <v>59</v>
      </c>
      <c r="F33" s="104">
        <v>22000</v>
      </c>
      <c r="G33" s="104">
        <f t="shared" si="0"/>
        <v>2750000</v>
      </c>
    </row>
    <row r="34" spans="1:11" ht="12" customHeight="1">
      <c r="A34" s="5"/>
      <c r="B34" s="102" t="s">
        <v>100</v>
      </c>
      <c r="C34" s="103" t="s">
        <v>17</v>
      </c>
      <c r="D34" s="103">
        <v>100</v>
      </c>
      <c r="E34" s="103" t="s">
        <v>59</v>
      </c>
      <c r="F34" s="104">
        <v>22000</v>
      </c>
      <c r="G34" s="104">
        <f>+F34*D34</f>
        <v>2200000</v>
      </c>
    </row>
    <row r="35" spans="1:11" ht="12.75" customHeight="1">
      <c r="A35" s="9"/>
      <c r="B35" s="17" t="s">
        <v>18</v>
      </c>
      <c r="C35" s="18"/>
      <c r="D35" s="18"/>
      <c r="E35" s="18"/>
      <c r="F35" s="19"/>
      <c r="G35" s="20">
        <f>SUM(G21:G34)</f>
        <v>15818000</v>
      </c>
    </row>
    <row r="36" spans="1:11" ht="14.25" customHeight="1">
      <c r="A36" s="9"/>
      <c r="B36" s="10"/>
      <c r="C36" s="12"/>
      <c r="D36" s="12"/>
      <c r="E36" s="12"/>
      <c r="F36" s="21"/>
      <c r="G36" s="21"/>
    </row>
    <row r="37" spans="1:11" ht="12.75" customHeight="1">
      <c r="A37" s="9"/>
      <c r="B37" s="22" t="s">
        <v>19</v>
      </c>
      <c r="C37" s="23"/>
      <c r="D37" s="24"/>
      <c r="E37" s="24"/>
      <c r="F37" s="25"/>
      <c r="G37" s="25"/>
    </row>
    <row r="38" spans="1:11" ht="25.5" customHeight="1">
      <c r="A38" s="5"/>
      <c r="B38" s="26" t="s">
        <v>11</v>
      </c>
      <c r="C38" s="27" t="s">
        <v>12</v>
      </c>
      <c r="D38" s="27" t="s">
        <v>13</v>
      </c>
      <c r="E38" s="26" t="s">
        <v>14</v>
      </c>
      <c r="F38" s="27" t="s">
        <v>15</v>
      </c>
      <c r="G38" s="26" t="s">
        <v>16</v>
      </c>
    </row>
    <row r="39" spans="1:11" ht="12" customHeight="1">
      <c r="A39" s="2"/>
      <c r="B39" s="28"/>
      <c r="C39" s="29"/>
      <c r="D39" s="29"/>
      <c r="E39" s="29"/>
      <c r="F39" s="99"/>
      <c r="G39" s="99"/>
    </row>
    <row r="40" spans="1:11" ht="12" customHeight="1">
      <c r="A40" s="5"/>
      <c r="B40" s="30" t="s">
        <v>20</v>
      </c>
      <c r="C40" s="31"/>
      <c r="D40" s="31"/>
      <c r="E40" s="31"/>
      <c r="F40" s="32"/>
      <c r="G40" s="100">
        <f>SUM(G39)</f>
        <v>0</v>
      </c>
    </row>
    <row r="41" spans="1:11" ht="15.75" customHeight="1">
      <c r="A41" s="5"/>
      <c r="B41" s="33"/>
      <c r="C41" s="34"/>
      <c r="D41" s="34"/>
      <c r="E41" s="34"/>
      <c r="F41" s="35"/>
      <c r="G41" s="35"/>
      <c r="K41" s="98"/>
    </row>
    <row r="42" spans="1:11" ht="12.75" customHeight="1">
      <c r="A42" s="9"/>
      <c r="B42" s="22" t="s">
        <v>21</v>
      </c>
      <c r="C42" s="23"/>
      <c r="D42" s="24"/>
      <c r="E42" s="24"/>
      <c r="F42" s="25"/>
      <c r="G42" s="25"/>
      <c r="K42" s="98"/>
    </row>
    <row r="43" spans="1:11" ht="21" customHeight="1">
      <c r="A43" s="9"/>
      <c r="B43" s="36" t="s">
        <v>11</v>
      </c>
      <c r="C43" s="36" t="s">
        <v>12</v>
      </c>
      <c r="D43" s="36" t="s">
        <v>13</v>
      </c>
      <c r="E43" s="36" t="s">
        <v>14</v>
      </c>
      <c r="F43" s="37" t="s">
        <v>15</v>
      </c>
      <c r="G43" s="36" t="s">
        <v>16</v>
      </c>
    </row>
    <row r="44" spans="1:11" ht="12.75" customHeight="1">
      <c r="A44" s="9"/>
      <c r="B44" s="102" t="s">
        <v>101</v>
      </c>
      <c r="C44" s="103" t="s">
        <v>22</v>
      </c>
      <c r="D44" s="103">
        <v>0.13</v>
      </c>
      <c r="E44" s="103" t="s">
        <v>60</v>
      </c>
      <c r="F44" s="104">
        <v>366520.00000000006</v>
      </c>
      <c r="G44" s="104">
        <f>+F44*D44</f>
        <v>47647.600000000006</v>
      </c>
    </row>
    <row r="45" spans="1:11" ht="12.75" customHeight="1">
      <c r="A45" s="9"/>
      <c r="B45" s="102" t="s">
        <v>102</v>
      </c>
      <c r="C45" s="103" t="s">
        <v>22</v>
      </c>
      <c r="D45" s="103">
        <v>0.26</v>
      </c>
      <c r="E45" s="103" t="s">
        <v>60</v>
      </c>
      <c r="F45" s="104">
        <v>366520.00000000006</v>
      </c>
      <c r="G45" s="104">
        <f t="shared" ref="G45:G46" si="1">+F45*D45</f>
        <v>95295.200000000012</v>
      </c>
    </row>
    <row r="46" spans="1:11" ht="12.75" customHeight="1">
      <c r="A46" s="9"/>
      <c r="B46" s="102" t="s">
        <v>103</v>
      </c>
      <c r="C46" s="103" t="s">
        <v>22</v>
      </c>
      <c r="D46" s="103">
        <v>2</v>
      </c>
      <c r="E46" s="103" t="s">
        <v>60</v>
      </c>
      <c r="F46" s="104">
        <v>88000</v>
      </c>
      <c r="G46" s="104">
        <f t="shared" si="1"/>
        <v>176000</v>
      </c>
    </row>
    <row r="47" spans="1:11" ht="12" customHeight="1">
      <c r="A47" s="55"/>
      <c r="B47" s="105" t="s">
        <v>23</v>
      </c>
      <c r="C47" s="106"/>
      <c r="D47" s="106"/>
      <c r="E47" s="106"/>
      <c r="F47" s="107"/>
      <c r="G47" s="108">
        <f>SUM(G44:G46)</f>
        <v>318942.80000000005</v>
      </c>
    </row>
    <row r="48" spans="1:11" ht="12" customHeight="1">
      <c r="A48" s="55"/>
      <c r="B48" s="33"/>
      <c r="C48" s="34"/>
      <c r="D48" s="34"/>
      <c r="E48" s="34"/>
      <c r="F48" s="35"/>
      <c r="G48" s="35"/>
    </row>
    <row r="49" spans="1:7" ht="12.75" customHeight="1">
      <c r="A49" s="55"/>
      <c r="B49" s="22" t="s">
        <v>24</v>
      </c>
      <c r="C49" s="23"/>
      <c r="D49" s="24"/>
      <c r="E49" s="24"/>
      <c r="F49" s="25"/>
      <c r="G49" s="25"/>
    </row>
    <row r="50" spans="1:7" ht="12" customHeight="1">
      <c r="A50" s="55"/>
      <c r="B50" s="37" t="s">
        <v>25</v>
      </c>
      <c r="C50" s="37" t="s">
        <v>26</v>
      </c>
      <c r="D50" s="37" t="s">
        <v>27</v>
      </c>
      <c r="E50" s="37" t="s">
        <v>14</v>
      </c>
      <c r="F50" s="37" t="s">
        <v>15</v>
      </c>
      <c r="G50" s="37" t="s">
        <v>16</v>
      </c>
    </row>
    <row r="51" spans="1:7" ht="12" customHeight="1">
      <c r="A51" s="55"/>
      <c r="B51" s="124" t="s">
        <v>104</v>
      </c>
      <c r="C51" s="125"/>
      <c r="D51" s="126"/>
      <c r="E51" s="122"/>
      <c r="F51" s="126"/>
      <c r="G51" s="121"/>
    </row>
    <row r="52" spans="1:7" ht="12" customHeight="1">
      <c r="A52" s="55"/>
      <c r="B52" s="102" t="s">
        <v>105</v>
      </c>
      <c r="C52" s="103" t="s">
        <v>66</v>
      </c>
      <c r="D52" s="103">
        <v>15000</v>
      </c>
      <c r="E52" s="103" t="s">
        <v>89</v>
      </c>
      <c r="F52" s="104">
        <v>700</v>
      </c>
      <c r="G52" s="104">
        <f>F52*D52</f>
        <v>10500000</v>
      </c>
    </row>
    <row r="53" spans="1:7" ht="12" customHeight="1">
      <c r="A53" s="55"/>
      <c r="B53" s="124" t="s">
        <v>28</v>
      </c>
      <c r="C53" s="125"/>
      <c r="D53" s="126"/>
      <c r="E53" s="122"/>
      <c r="F53" s="121"/>
      <c r="G53" s="121"/>
    </row>
    <row r="54" spans="1:7" ht="12" customHeight="1">
      <c r="A54" s="55"/>
      <c r="B54" s="102" t="s">
        <v>68</v>
      </c>
      <c r="C54" s="103" t="s">
        <v>29</v>
      </c>
      <c r="D54" s="103">
        <v>250</v>
      </c>
      <c r="E54" s="103" t="s">
        <v>89</v>
      </c>
      <c r="F54" s="104">
        <v>1369</v>
      </c>
      <c r="G54" s="104">
        <f t="shared" ref="G54:G59" si="2">F54*D54</f>
        <v>342250</v>
      </c>
    </row>
    <row r="55" spans="1:7" ht="12" customHeight="1">
      <c r="A55" s="55"/>
      <c r="B55" s="102" t="s">
        <v>106</v>
      </c>
      <c r="C55" s="103" t="s">
        <v>29</v>
      </c>
      <c r="D55" s="103">
        <v>900</v>
      </c>
      <c r="E55" s="103" t="s">
        <v>107</v>
      </c>
      <c r="F55" s="104">
        <v>900</v>
      </c>
      <c r="G55" s="104">
        <f t="shared" si="2"/>
        <v>810000</v>
      </c>
    </row>
    <row r="56" spans="1:7" ht="12.75" customHeight="1">
      <c r="A56" s="55"/>
      <c r="B56" s="102" t="s">
        <v>108</v>
      </c>
      <c r="C56" s="103" t="s">
        <v>29</v>
      </c>
      <c r="D56" s="103">
        <v>450</v>
      </c>
      <c r="E56" s="103" t="s">
        <v>107</v>
      </c>
      <c r="F56" s="104">
        <v>702</v>
      </c>
      <c r="G56" s="104">
        <f t="shared" si="2"/>
        <v>315900</v>
      </c>
    </row>
    <row r="57" spans="1:7" ht="12.75" customHeight="1">
      <c r="A57" s="55"/>
      <c r="B57" s="102" t="s">
        <v>109</v>
      </c>
      <c r="C57" s="103" t="s">
        <v>29</v>
      </c>
      <c r="D57" s="103">
        <v>1300</v>
      </c>
      <c r="E57" s="103" t="s">
        <v>107</v>
      </c>
      <c r="F57" s="104">
        <v>1726</v>
      </c>
      <c r="G57" s="104">
        <f t="shared" si="2"/>
        <v>2243800</v>
      </c>
    </row>
    <row r="58" spans="1:7" ht="15" customHeight="1">
      <c r="A58" s="55"/>
      <c r="B58" s="102" t="s">
        <v>110</v>
      </c>
      <c r="C58" s="103" t="s">
        <v>29</v>
      </c>
      <c r="D58" s="103">
        <v>250</v>
      </c>
      <c r="E58" s="103" t="s">
        <v>107</v>
      </c>
      <c r="F58" s="104">
        <v>1570</v>
      </c>
      <c r="G58" s="104">
        <f t="shared" si="2"/>
        <v>392500</v>
      </c>
    </row>
    <row r="59" spans="1:7" ht="12" customHeight="1">
      <c r="A59" s="55"/>
      <c r="B59" s="102" t="s">
        <v>111</v>
      </c>
      <c r="C59" s="103" t="s">
        <v>29</v>
      </c>
      <c r="D59" s="103">
        <v>125</v>
      </c>
      <c r="E59" s="103" t="s">
        <v>107</v>
      </c>
      <c r="F59" s="104">
        <v>1202</v>
      </c>
      <c r="G59" s="104">
        <f t="shared" si="2"/>
        <v>150250</v>
      </c>
    </row>
    <row r="60" spans="1:7" ht="12" customHeight="1">
      <c r="A60" s="55"/>
      <c r="B60" s="124" t="s">
        <v>62</v>
      </c>
      <c r="C60" s="112"/>
      <c r="D60" s="112"/>
      <c r="E60" s="120"/>
      <c r="F60" s="119"/>
      <c r="G60" s="119"/>
    </row>
    <row r="61" spans="1:7" ht="12" customHeight="1">
      <c r="A61" s="55"/>
      <c r="B61" s="102" t="s">
        <v>63</v>
      </c>
      <c r="C61" s="103" t="s">
        <v>61</v>
      </c>
      <c r="D61" s="103">
        <v>1</v>
      </c>
      <c r="E61" s="103" t="s">
        <v>112</v>
      </c>
      <c r="F61" s="104">
        <v>14450</v>
      </c>
      <c r="G61" s="104">
        <f>F61*D61</f>
        <v>14450</v>
      </c>
    </row>
    <row r="62" spans="1:7" ht="12" customHeight="1">
      <c r="A62" s="55"/>
      <c r="B62" s="102" t="s">
        <v>69</v>
      </c>
      <c r="C62" s="103" t="s">
        <v>61</v>
      </c>
      <c r="D62" s="103">
        <v>1</v>
      </c>
      <c r="E62" s="103" t="s">
        <v>113</v>
      </c>
      <c r="F62" s="104">
        <v>40610</v>
      </c>
      <c r="G62" s="104">
        <f>F62*D62</f>
        <v>40610</v>
      </c>
    </row>
    <row r="63" spans="1:7" ht="12" customHeight="1">
      <c r="A63" s="55"/>
      <c r="B63" s="102" t="s">
        <v>114</v>
      </c>
      <c r="C63" s="103" t="s">
        <v>61</v>
      </c>
      <c r="D63" s="103">
        <v>0.5</v>
      </c>
      <c r="E63" s="103" t="s">
        <v>89</v>
      </c>
      <c r="F63" s="104">
        <v>62870</v>
      </c>
      <c r="G63" s="104">
        <f>F63*D63</f>
        <v>31435</v>
      </c>
    </row>
    <row r="64" spans="1:7" ht="12" customHeight="1">
      <c r="A64" s="55"/>
      <c r="B64" s="102" t="s">
        <v>115</v>
      </c>
      <c r="C64" s="103" t="s">
        <v>29</v>
      </c>
      <c r="D64" s="103">
        <v>0.5</v>
      </c>
      <c r="E64" s="103" t="s">
        <v>116</v>
      </c>
      <c r="F64" s="104">
        <v>34320</v>
      </c>
      <c r="G64" s="104">
        <f>F64*D64</f>
        <v>17160</v>
      </c>
    </row>
    <row r="65" spans="1:7" ht="12" customHeight="1">
      <c r="A65" s="55"/>
      <c r="B65" s="102" t="s">
        <v>117</v>
      </c>
      <c r="C65" s="103" t="s">
        <v>118</v>
      </c>
      <c r="D65" s="103">
        <v>0.5</v>
      </c>
      <c r="E65" s="103" t="s">
        <v>119</v>
      </c>
      <c r="F65" s="104">
        <v>148990</v>
      </c>
      <c r="G65" s="104">
        <v>148067</v>
      </c>
    </row>
    <row r="66" spans="1:7" ht="12.75" customHeight="1">
      <c r="A66" s="55"/>
      <c r="B66" s="102" t="s">
        <v>120</v>
      </c>
      <c r="C66" s="103" t="s">
        <v>118</v>
      </c>
      <c r="D66" s="103">
        <v>0.5</v>
      </c>
      <c r="E66" s="103" t="s">
        <v>64</v>
      </c>
      <c r="F66" s="104">
        <v>58630</v>
      </c>
      <c r="G66" s="104">
        <f>+F66*D66</f>
        <v>29315</v>
      </c>
    </row>
    <row r="67" spans="1:7" ht="12" customHeight="1">
      <c r="A67" s="55"/>
      <c r="B67" s="124" t="s">
        <v>30</v>
      </c>
      <c r="C67" s="127"/>
      <c r="D67" s="127"/>
      <c r="E67" s="120"/>
      <c r="F67" s="119"/>
      <c r="G67" s="119"/>
    </row>
    <row r="68" spans="1:7" ht="12.75" customHeight="1">
      <c r="A68" s="55"/>
      <c r="B68" s="102" t="s">
        <v>65</v>
      </c>
      <c r="C68" s="103" t="s">
        <v>61</v>
      </c>
      <c r="D68" s="103">
        <v>0.75</v>
      </c>
      <c r="E68" s="103" t="s">
        <v>121</v>
      </c>
      <c r="F68" s="104">
        <v>37840</v>
      </c>
      <c r="G68" s="104">
        <f t="shared" ref="G68:G70" si="3">F68*D68</f>
        <v>28380</v>
      </c>
    </row>
    <row r="69" spans="1:7" ht="12.75" customHeight="1">
      <c r="A69" s="123"/>
      <c r="B69" s="102" t="s">
        <v>122</v>
      </c>
      <c r="C69" s="103" t="s">
        <v>29</v>
      </c>
      <c r="D69" s="103">
        <v>0.125</v>
      </c>
      <c r="E69" s="103" t="s">
        <v>123</v>
      </c>
      <c r="F69" s="104">
        <v>91000</v>
      </c>
      <c r="G69" s="104">
        <f t="shared" si="3"/>
        <v>11375</v>
      </c>
    </row>
    <row r="70" spans="1:7" ht="12.75" customHeight="1">
      <c r="A70" s="123"/>
      <c r="B70" s="102" t="s">
        <v>124</v>
      </c>
      <c r="C70" s="103" t="s">
        <v>29</v>
      </c>
      <c r="D70" s="103">
        <v>0.5</v>
      </c>
      <c r="E70" s="103" t="s">
        <v>125</v>
      </c>
      <c r="F70" s="104">
        <v>86500</v>
      </c>
      <c r="G70" s="104">
        <f t="shared" si="3"/>
        <v>43250</v>
      </c>
    </row>
    <row r="71" spans="1:7" ht="12.75" customHeight="1">
      <c r="A71" s="123"/>
      <c r="B71" s="102" t="s">
        <v>126</v>
      </c>
      <c r="C71" s="103" t="s">
        <v>29</v>
      </c>
      <c r="D71" s="103">
        <v>0.1</v>
      </c>
      <c r="E71" s="103" t="s">
        <v>113</v>
      </c>
      <c r="F71" s="104">
        <v>228800</v>
      </c>
      <c r="G71" s="104">
        <f>F71*D71</f>
        <v>22880</v>
      </c>
    </row>
    <row r="72" spans="1:7" ht="12.75" customHeight="1">
      <c r="A72" s="123"/>
      <c r="B72" s="124" t="s">
        <v>32</v>
      </c>
      <c r="C72" s="127"/>
      <c r="D72" s="127"/>
      <c r="E72" s="120"/>
      <c r="F72" s="119"/>
      <c r="G72" s="119"/>
    </row>
    <row r="73" spans="1:7" ht="12.75" customHeight="1">
      <c r="A73" s="123"/>
      <c r="B73" s="102" t="s">
        <v>127</v>
      </c>
      <c r="C73" s="103" t="s">
        <v>61</v>
      </c>
      <c r="D73" s="103">
        <v>2</v>
      </c>
      <c r="E73" s="103" t="s">
        <v>89</v>
      </c>
      <c r="F73" s="104">
        <v>45464</v>
      </c>
      <c r="G73" s="104">
        <f>+F73*D73</f>
        <v>90928</v>
      </c>
    </row>
    <row r="74" spans="1:7" ht="12.75" customHeight="1">
      <c r="A74" s="123"/>
      <c r="B74" s="102" t="s">
        <v>128</v>
      </c>
      <c r="C74" s="103" t="s">
        <v>70</v>
      </c>
      <c r="D74" s="103">
        <v>2875</v>
      </c>
      <c r="E74" s="103" t="s">
        <v>89</v>
      </c>
      <c r="F74" s="104">
        <v>100</v>
      </c>
      <c r="G74" s="104">
        <f t="shared" ref="G74:G81" si="4">F74*D74</f>
        <v>287500</v>
      </c>
    </row>
    <row r="75" spans="1:7" ht="12.75" customHeight="1">
      <c r="A75" s="123"/>
      <c r="B75" s="102" t="s">
        <v>129</v>
      </c>
      <c r="C75" s="103" t="s">
        <v>29</v>
      </c>
      <c r="D75" s="103">
        <v>150</v>
      </c>
      <c r="E75" s="103" t="s">
        <v>89</v>
      </c>
      <c r="F75" s="104">
        <v>3400</v>
      </c>
      <c r="G75" s="104">
        <f t="shared" si="4"/>
        <v>510000</v>
      </c>
    </row>
    <row r="76" spans="1:7" ht="12.75" customHeight="1">
      <c r="A76" s="123"/>
      <c r="B76" s="102" t="s">
        <v>130</v>
      </c>
      <c r="C76" s="103" t="s">
        <v>61</v>
      </c>
      <c r="D76" s="103">
        <v>2.5</v>
      </c>
      <c r="E76" s="103" t="s">
        <v>131</v>
      </c>
      <c r="F76" s="104">
        <v>13450</v>
      </c>
      <c r="G76" s="104">
        <f t="shared" si="4"/>
        <v>33625</v>
      </c>
    </row>
    <row r="77" spans="1:7" ht="12.75" customHeight="1">
      <c r="A77" s="123"/>
      <c r="B77" s="102" t="s">
        <v>132</v>
      </c>
      <c r="C77" s="103" t="s">
        <v>61</v>
      </c>
      <c r="D77" s="103">
        <v>2.5</v>
      </c>
      <c r="E77" s="103" t="s">
        <v>131</v>
      </c>
      <c r="F77" s="104">
        <v>14640</v>
      </c>
      <c r="G77" s="104">
        <f t="shared" si="4"/>
        <v>36600</v>
      </c>
    </row>
    <row r="78" spans="1:7" ht="12.75" customHeight="1">
      <c r="A78" s="123"/>
      <c r="B78" s="102" t="s">
        <v>133</v>
      </c>
      <c r="C78" s="103" t="s">
        <v>29</v>
      </c>
      <c r="D78" s="103">
        <v>30</v>
      </c>
      <c r="E78" s="103" t="s">
        <v>89</v>
      </c>
      <c r="F78" s="104">
        <v>3690</v>
      </c>
      <c r="G78" s="104">
        <f>F78*D78</f>
        <v>110700</v>
      </c>
    </row>
    <row r="79" spans="1:7" ht="12.75" customHeight="1">
      <c r="A79" s="123"/>
      <c r="B79" s="102" t="s">
        <v>134</v>
      </c>
      <c r="C79" s="103" t="s">
        <v>135</v>
      </c>
      <c r="D79" s="103">
        <v>5000</v>
      </c>
      <c r="E79" s="103" t="s">
        <v>89</v>
      </c>
      <c r="F79" s="104">
        <v>6</v>
      </c>
      <c r="G79" s="104">
        <f t="shared" si="4"/>
        <v>30000</v>
      </c>
    </row>
    <row r="80" spans="1:7" ht="14.25" customHeight="1">
      <c r="B80" s="109" t="s">
        <v>136</v>
      </c>
      <c r="C80" s="103" t="s">
        <v>135</v>
      </c>
      <c r="D80" s="103">
        <v>833.25</v>
      </c>
      <c r="E80" s="103" t="s">
        <v>89</v>
      </c>
      <c r="F80" s="104">
        <v>150</v>
      </c>
      <c r="G80" s="104">
        <f t="shared" si="4"/>
        <v>124987.5</v>
      </c>
    </row>
    <row r="81" spans="2:7" ht="15.75" customHeight="1">
      <c r="B81" s="102" t="s">
        <v>137</v>
      </c>
      <c r="C81" s="103" t="s">
        <v>135</v>
      </c>
      <c r="D81" s="103">
        <v>4000</v>
      </c>
      <c r="E81" s="103" t="s">
        <v>119</v>
      </c>
      <c r="F81" s="104">
        <f>1200*1.19</f>
        <v>1428</v>
      </c>
      <c r="G81" s="104">
        <f t="shared" si="4"/>
        <v>5712000</v>
      </c>
    </row>
    <row r="82" spans="2:7" ht="11.25" customHeight="1">
      <c r="B82" s="38" t="s">
        <v>31</v>
      </c>
      <c r="C82" s="39"/>
      <c r="D82" s="39"/>
      <c r="E82" s="39"/>
      <c r="F82" s="40"/>
      <c r="G82" s="41">
        <f>SUM(G52:G81)</f>
        <v>22077962.5</v>
      </c>
    </row>
    <row r="83" spans="2:7" ht="11.25" customHeight="1">
      <c r="B83" s="33"/>
      <c r="C83" s="34"/>
      <c r="D83" s="34"/>
      <c r="E83" s="42"/>
      <c r="F83" s="35"/>
      <c r="G83" s="35"/>
    </row>
    <row r="84" spans="2:7" ht="11.25" customHeight="1">
      <c r="B84" s="22" t="s">
        <v>32</v>
      </c>
      <c r="C84" s="23"/>
      <c r="D84" s="24"/>
      <c r="E84" s="24"/>
      <c r="F84" s="25"/>
      <c r="G84" s="25"/>
    </row>
    <row r="85" spans="2:7" ht="11.25" customHeight="1">
      <c r="B85" s="128" t="s">
        <v>33</v>
      </c>
      <c r="C85" s="129" t="s">
        <v>26</v>
      </c>
      <c r="D85" s="129" t="s">
        <v>27</v>
      </c>
      <c r="E85" s="128" t="s">
        <v>14</v>
      </c>
      <c r="F85" s="129" t="s">
        <v>15</v>
      </c>
      <c r="G85" s="128" t="s">
        <v>16</v>
      </c>
    </row>
    <row r="86" spans="2:7" ht="15">
      <c r="B86" s="109" t="s">
        <v>138</v>
      </c>
      <c r="C86" s="103">
        <v>8</v>
      </c>
      <c r="D86" s="103">
        <v>8</v>
      </c>
      <c r="E86" s="103" t="s">
        <v>59</v>
      </c>
      <c r="F86" s="104">
        <v>280000</v>
      </c>
      <c r="G86" s="104">
        <f t="shared" ref="G86:G87" si="5">+F86*D86</f>
        <v>2240000</v>
      </c>
    </row>
    <row r="87" spans="2:7" ht="15">
      <c r="B87" s="109" t="s">
        <v>139</v>
      </c>
      <c r="C87" s="103">
        <v>8</v>
      </c>
      <c r="D87" s="103">
        <v>8</v>
      </c>
      <c r="E87" s="103" t="s">
        <v>59</v>
      </c>
      <c r="F87" s="104">
        <v>90000</v>
      </c>
      <c r="G87" s="104">
        <f t="shared" si="5"/>
        <v>720000</v>
      </c>
    </row>
    <row r="88" spans="2:7" ht="15">
      <c r="B88" s="109" t="s">
        <v>71</v>
      </c>
      <c r="C88" s="103" t="s">
        <v>66</v>
      </c>
      <c r="D88" s="103">
        <v>5</v>
      </c>
      <c r="E88" s="103" t="s">
        <v>140</v>
      </c>
      <c r="F88" s="104">
        <f>15000*1.19</f>
        <v>17850</v>
      </c>
      <c r="G88" s="104">
        <f>+F88*D88</f>
        <v>89250</v>
      </c>
    </row>
    <row r="89" spans="2:7" ht="11.25" customHeight="1">
      <c r="B89" s="130" t="s">
        <v>34</v>
      </c>
      <c r="C89" s="131"/>
      <c r="D89" s="131"/>
      <c r="E89" s="131"/>
      <c r="F89" s="132"/>
      <c r="G89" s="133">
        <f>SUM(G86:G88)</f>
        <v>3049250</v>
      </c>
    </row>
    <row r="90" spans="2:7" ht="11.25" customHeight="1">
      <c r="B90" s="58"/>
      <c r="C90" s="58"/>
      <c r="D90" s="58"/>
      <c r="E90" s="58"/>
      <c r="F90" s="59"/>
      <c r="G90" s="59"/>
    </row>
    <row r="91" spans="2:7" ht="11.25" customHeight="1">
      <c r="B91" s="60" t="s">
        <v>35</v>
      </c>
      <c r="C91" s="61"/>
      <c r="D91" s="61"/>
      <c r="E91" s="61"/>
      <c r="F91" s="61"/>
      <c r="G91" s="62">
        <f>G35+G40+G47+G82+G89</f>
        <v>41264155.299999997</v>
      </c>
    </row>
    <row r="92" spans="2:7" ht="11.25" customHeight="1">
      <c r="B92" s="63" t="s">
        <v>36</v>
      </c>
      <c r="C92" s="44"/>
      <c r="D92" s="44"/>
      <c r="E92" s="44"/>
      <c r="F92" s="44"/>
      <c r="G92" s="64">
        <f>G91*0.05</f>
        <v>2063207.7649999999</v>
      </c>
    </row>
    <row r="93" spans="2:7" ht="11.25" customHeight="1">
      <c r="B93" s="65" t="s">
        <v>37</v>
      </c>
      <c r="C93" s="43"/>
      <c r="D93" s="43"/>
      <c r="E93" s="43"/>
      <c r="F93" s="43"/>
      <c r="G93" s="66">
        <f>G92+G91</f>
        <v>43327363.064999998</v>
      </c>
    </row>
    <row r="94" spans="2:7" ht="11.25" customHeight="1">
      <c r="B94" s="63" t="s">
        <v>38</v>
      </c>
      <c r="C94" s="44"/>
      <c r="D94" s="44"/>
      <c r="E94" s="44"/>
      <c r="F94" s="44"/>
      <c r="G94" s="64">
        <f>G12</f>
        <v>57120000</v>
      </c>
    </row>
    <row r="95" spans="2:7" ht="11.25" customHeight="1">
      <c r="B95" s="67" t="s">
        <v>39</v>
      </c>
      <c r="C95" s="68"/>
      <c r="D95" s="68"/>
      <c r="E95" s="68"/>
      <c r="F95" s="68"/>
      <c r="G95" s="69">
        <f>G94-G93</f>
        <v>13792636.935000002</v>
      </c>
    </row>
    <row r="96" spans="2:7" ht="11.25" customHeight="1">
      <c r="B96" s="56" t="s">
        <v>40</v>
      </c>
      <c r="C96" s="57"/>
      <c r="D96" s="57"/>
      <c r="E96" s="57"/>
      <c r="F96" s="57"/>
      <c r="G96" s="52"/>
    </row>
    <row r="97" spans="2:7" ht="11.25" customHeight="1" thickBot="1">
      <c r="B97" s="70"/>
      <c r="C97" s="57"/>
      <c r="D97" s="57"/>
      <c r="E97" s="57"/>
      <c r="F97" s="57"/>
      <c r="G97" s="52"/>
    </row>
    <row r="98" spans="2:7" ht="11.25" customHeight="1">
      <c r="B98" s="82" t="s">
        <v>41</v>
      </c>
      <c r="C98" s="83"/>
      <c r="D98" s="83"/>
      <c r="E98" s="83"/>
      <c r="F98" s="84"/>
      <c r="G98" s="52"/>
    </row>
    <row r="99" spans="2:7" ht="11.25" customHeight="1">
      <c r="B99" s="85" t="s">
        <v>42</v>
      </c>
      <c r="C99" s="54"/>
      <c r="D99" s="54"/>
      <c r="E99" s="54"/>
      <c r="F99" s="86"/>
      <c r="G99" s="52"/>
    </row>
    <row r="100" spans="2:7" ht="11.25" customHeight="1">
      <c r="B100" s="85" t="s">
        <v>72</v>
      </c>
      <c r="C100" s="54"/>
      <c r="D100" s="54"/>
      <c r="E100" s="54"/>
      <c r="F100" s="86"/>
      <c r="G100" s="52"/>
    </row>
    <row r="101" spans="2:7" ht="11.25" customHeight="1">
      <c r="B101" s="85" t="s">
        <v>73</v>
      </c>
      <c r="C101" s="54"/>
      <c r="D101" s="54"/>
      <c r="E101" s="54"/>
      <c r="F101" s="86"/>
      <c r="G101" s="52"/>
    </row>
    <row r="102" spans="2:7" ht="11.25" customHeight="1">
      <c r="B102" s="85" t="s">
        <v>43</v>
      </c>
      <c r="C102" s="54"/>
      <c r="D102" s="54"/>
      <c r="E102" s="54"/>
      <c r="F102" s="86"/>
      <c r="G102" s="52"/>
    </row>
    <row r="103" spans="2:7" ht="11.25" customHeight="1">
      <c r="B103" s="85" t="s">
        <v>44</v>
      </c>
      <c r="C103" s="54"/>
      <c r="D103" s="54"/>
      <c r="E103" s="54"/>
      <c r="F103" s="86"/>
      <c r="G103" s="52"/>
    </row>
    <row r="104" spans="2:7" ht="11.25" customHeight="1">
      <c r="B104" s="85" t="s">
        <v>45</v>
      </c>
      <c r="C104" s="54"/>
      <c r="D104" s="54"/>
      <c r="E104" s="54"/>
      <c r="F104" s="86"/>
      <c r="G104" s="52"/>
    </row>
    <row r="105" spans="2:7" ht="11.25" customHeight="1" thickBot="1">
      <c r="B105" s="87" t="s">
        <v>74</v>
      </c>
      <c r="C105" s="88"/>
      <c r="D105" s="88"/>
      <c r="E105" s="88"/>
      <c r="F105" s="89"/>
      <c r="G105" s="52"/>
    </row>
    <row r="106" spans="2:7" ht="11.25" customHeight="1">
      <c r="B106" s="80"/>
      <c r="C106" s="54"/>
      <c r="D106" s="54"/>
      <c r="E106" s="54"/>
      <c r="F106" s="54"/>
      <c r="G106" s="52"/>
    </row>
    <row r="107" spans="2:7" ht="11.25" customHeight="1" thickBot="1">
      <c r="B107" s="137" t="s">
        <v>46</v>
      </c>
      <c r="C107" s="138"/>
      <c r="D107" s="79"/>
      <c r="E107" s="45"/>
      <c r="F107" s="45"/>
      <c r="G107" s="52"/>
    </row>
    <row r="108" spans="2:7" ht="11.25" customHeight="1">
      <c r="B108" s="72" t="s">
        <v>33</v>
      </c>
      <c r="C108" s="46" t="s">
        <v>47</v>
      </c>
      <c r="D108" s="73" t="s">
        <v>48</v>
      </c>
      <c r="E108" s="45"/>
      <c r="F108" s="45"/>
      <c r="G108" s="52"/>
    </row>
    <row r="109" spans="2:7" ht="11.25" customHeight="1">
      <c r="B109" s="74" t="s">
        <v>49</v>
      </c>
      <c r="C109" s="47">
        <f>+G35</f>
        <v>15818000</v>
      </c>
      <c r="D109" s="75">
        <f>(C109/C115)</f>
        <v>0.3650810684294295</v>
      </c>
      <c r="E109" s="45"/>
      <c r="F109" s="45"/>
      <c r="G109" s="52"/>
    </row>
    <row r="110" spans="2:7" ht="11.25" customHeight="1">
      <c r="B110" s="74" t="s">
        <v>50</v>
      </c>
      <c r="C110" s="48">
        <v>0</v>
      </c>
      <c r="D110" s="75">
        <v>0</v>
      </c>
      <c r="E110" s="45"/>
      <c r="F110" s="45"/>
      <c r="G110" s="52"/>
    </row>
    <row r="111" spans="2:7" ht="11.25" customHeight="1">
      <c r="B111" s="74" t="s">
        <v>51</v>
      </c>
      <c r="C111" s="47">
        <f>+G47</f>
        <v>318942.80000000005</v>
      </c>
      <c r="D111" s="75">
        <f>(C111/C115)</f>
        <v>7.3612326584823534E-3</v>
      </c>
      <c r="E111" s="45"/>
      <c r="F111" s="45"/>
      <c r="G111" s="52"/>
    </row>
    <row r="112" spans="2:7" ht="11.25" customHeight="1">
      <c r="B112" s="74" t="s">
        <v>25</v>
      </c>
      <c r="C112" s="47">
        <f>+G82</f>
        <v>22077962.5</v>
      </c>
      <c r="D112" s="75">
        <f>(C112/C115)</f>
        <v>0.50956164737924381</v>
      </c>
      <c r="E112" s="45"/>
      <c r="F112" s="45"/>
      <c r="G112" s="52"/>
    </row>
    <row r="113" spans="2:7" ht="11.25" customHeight="1">
      <c r="B113" s="74" t="s">
        <v>52</v>
      </c>
      <c r="C113" s="49">
        <f>+G89</f>
        <v>3049250</v>
      </c>
      <c r="D113" s="75">
        <f>(C113/C115)</f>
        <v>7.037700391379681E-2</v>
      </c>
      <c r="E113" s="51"/>
      <c r="F113" s="51"/>
      <c r="G113" s="52"/>
    </row>
    <row r="114" spans="2:7" ht="11.25" customHeight="1">
      <c r="B114" s="74" t="s">
        <v>53</v>
      </c>
      <c r="C114" s="49">
        <f>+G92</f>
        <v>2063207.7649999999</v>
      </c>
      <c r="D114" s="75">
        <f>(C114/C115)</f>
        <v>4.7619047619047616E-2</v>
      </c>
      <c r="E114" s="51"/>
      <c r="F114" s="51"/>
      <c r="G114" s="52"/>
    </row>
    <row r="115" spans="2:7" ht="11.25" customHeight="1" thickBot="1">
      <c r="B115" s="76" t="s">
        <v>54</v>
      </c>
      <c r="C115" s="77">
        <f>SUM(C109:C114)</f>
        <v>43327363.064999998</v>
      </c>
      <c r="D115" s="78">
        <f>SUM(D109:D114)</f>
        <v>1.0000000000000002</v>
      </c>
      <c r="E115" s="51"/>
      <c r="F115" s="51"/>
      <c r="G115" s="52"/>
    </row>
    <row r="116" spans="2:7" ht="11.25" customHeight="1">
      <c r="B116" s="70"/>
      <c r="C116" s="57"/>
      <c r="D116" s="57"/>
      <c r="E116" s="57"/>
      <c r="F116" s="57"/>
      <c r="G116" s="52"/>
    </row>
    <row r="117" spans="2:7" ht="11.25" customHeight="1">
      <c r="B117" s="71"/>
      <c r="C117" s="57"/>
      <c r="D117" s="57"/>
      <c r="E117" s="57"/>
      <c r="F117" s="57"/>
      <c r="G117" s="52"/>
    </row>
    <row r="118" spans="2:7" ht="11.25" customHeight="1" thickBot="1">
      <c r="B118" s="91"/>
      <c r="C118" s="92" t="s">
        <v>142</v>
      </c>
      <c r="D118" s="93"/>
      <c r="E118" s="94"/>
      <c r="F118" s="50"/>
      <c r="G118" s="52"/>
    </row>
    <row r="119" spans="2:7" ht="11.25" customHeight="1">
      <c r="B119" s="95" t="s">
        <v>75</v>
      </c>
      <c r="C119" s="96">
        <v>7500</v>
      </c>
      <c r="D119" s="96">
        <v>8000</v>
      </c>
      <c r="E119" s="97">
        <v>8500</v>
      </c>
      <c r="F119" s="90"/>
      <c r="G119" s="53"/>
    </row>
    <row r="120" spans="2:7" ht="11.25" customHeight="1" thickBot="1">
      <c r="B120" s="76" t="s">
        <v>76</v>
      </c>
      <c r="C120" s="110">
        <f>(G93/C119)</f>
        <v>5776.9817419999999</v>
      </c>
      <c r="D120" s="110">
        <f>(G93/D119)</f>
        <v>5415.9203831249997</v>
      </c>
      <c r="E120" s="111">
        <f>(G93/E119)</f>
        <v>5097.3368311764707</v>
      </c>
      <c r="F120" s="90"/>
      <c r="G120" s="53"/>
    </row>
    <row r="121" spans="2:7" ht="11.25" customHeight="1">
      <c r="B121" s="81" t="s">
        <v>141</v>
      </c>
      <c r="C121" s="54"/>
      <c r="D121" s="54"/>
      <c r="E121" s="54"/>
      <c r="F121" s="54"/>
      <c r="G121" s="54"/>
    </row>
  </sheetData>
  <mergeCells count="9">
    <mergeCell ref="B107:C10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3622047244094491" right="0.23622047244094491" top="0.74803149606299213" bottom="0.74803149606299213" header="0.31496062992125984" footer="0.31496062992125984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Invernadero</vt:lpstr>
      <vt:lpstr>'Tomate Invernadero'!Área_de_impresión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2022-06-16T22:35:20Z</cp:lastPrinted>
  <dcterms:created xsi:type="dcterms:W3CDTF">2020-11-27T12:49:26Z</dcterms:created>
  <dcterms:modified xsi:type="dcterms:W3CDTF">2022-06-22T15:10:58Z</dcterms:modified>
</cp:coreProperties>
</file>