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TOMATE INVERNADERO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73" i="2"/>
  <c r="G74" i="2"/>
  <c r="G75" i="2"/>
  <c r="G76" i="2"/>
  <c r="G77" i="2"/>
  <c r="G78" i="2"/>
  <c r="G79" i="2"/>
  <c r="G65" i="2"/>
  <c r="G66" i="2"/>
  <c r="G67" i="2"/>
  <c r="G68" i="2"/>
  <c r="G69" i="2"/>
  <c r="G70" i="2"/>
  <c r="G61" i="2"/>
  <c r="G62" i="2"/>
  <c r="G63" i="2"/>
  <c r="G55" i="2"/>
  <c r="G58" i="2" l="1"/>
  <c r="D114" i="2" l="1"/>
  <c r="G84" i="2"/>
  <c r="G85" i="2" s="1"/>
  <c r="G56" i="2"/>
  <c r="G38" i="2"/>
  <c r="G39" i="2" s="1"/>
  <c r="G57" i="2"/>
  <c r="G53" i="2"/>
  <c r="G52" i="2"/>
  <c r="G51" i="2"/>
  <c r="G49" i="2"/>
  <c r="G44" i="2"/>
  <c r="G43" i="2"/>
  <c r="G45" i="2" s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90" i="2" s="1"/>
  <c r="C106" i="2" l="1"/>
  <c r="G80" i="2"/>
  <c r="C107" i="2" s="1"/>
  <c r="C108" i="2"/>
  <c r="G34" i="2"/>
  <c r="C104" i="2" s="1"/>
  <c r="C105" i="2"/>
  <c r="G87" i="2" l="1"/>
  <c r="G88" i="2" s="1"/>
  <c r="C109" i="2" s="1"/>
  <c r="C110" i="2" s="1"/>
  <c r="D105" i="2" l="1"/>
  <c r="D104" i="2"/>
  <c r="G89" i="2"/>
  <c r="D108" i="2"/>
  <c r="D106" i="2"/>
  <c r="D107" i="2"/>
  <c r="D109" i="2"/>
  <c r="E115" i="2" l="1"/>
  <c r="C115" i="2"/>
  <c r="G91" i="2"/>
  <c r="D115" i="2"/>
  <c r="D110" i="2"/>
</calcChain>
</file>

<file path=xl/sharedStrings.xml><?xml version="1.0" encoding="utf-8"?>
<sst xmlns="http://schemas.openxmlformats.org/spreadsheetml/2006/main" count="229" uniqueCount="149">
  <si>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</si>
  <si>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</si>
  <si>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</si>
  <si>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</si>
  <si>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</si>
  <si>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</si>
  <si>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</si>
  <si>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</si>
  <si>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</si>
  <si>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</si>
  <si>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</si>
  <si>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</si>
  <si>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</si>
  <si>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</si>
  <si>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</si>
  <si>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</si>
  <si>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</si>
  <si>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</si>
  <si>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</si>
  <si>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</si>
  <si>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</si>
  <si>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</si>
  <si>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</si>
  <si>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</si>
  <si>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</si>
  <si>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</si>
  <si>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</si>
  <si>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</si>
  <si>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</si>
  <si>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</si>
  <si>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</si>
  <si>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</si>
  <si>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</si>
  <si>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</si>
  <si>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</si>
  <si>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</si>
  <si>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</si>
  <si>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</si>
  <si>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</si>
  <si>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</si>
  <si>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</si>
  <si>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</si>
  <si>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</si>
  <si>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</si>
  <si>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</si>
  <si>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</si>
  <si>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</si>
  <si>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</si>
  <si>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</si>
  <si>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</si>
  <si>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</si>
  <si>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</si>
  <si>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</si>
  <si>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</si>
  <si>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</si>
  <si>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</si>
  <si>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</si>
  <si>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</si>
  <si>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</si>
  <si>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</si>
  <si>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</si>
  <si>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Aradura</t>
  </si>
  <si>
    <t>PLANTINES</t>
  </si>
  <si>
    <t>u</t>
  </si>
  <si>
    <t>kg</t>
  </si>
  <si>
    <t>O"higgins</t>
  </si>
  <si>
    <t>Rengo</t>
  </si>
  <si>
    <t>Época(Mes)</t>
  </si>
  <si>
    <t>3</t>
  </si>
  <si>
    <t xml:space="preserve">Riegos </t>
  </si>
  <si>
    <t>lt</t>
  </si>
  <si>
    <t>Previcur Energy</t>
  </si>
  <si>
    <t>BIOESTIMULANTE</t>
  </si>
  <si>
    <t>Fosfimax</t>
  </si>
  <si>
    <t>Kendal</t>
  </si>
  <si>
    <t>FUNGICIDAS</t>
  </si>
  <si>
    <t>INSECTICIDAS</t>
  </si>
  <si>
    <t>TOMATE INVERNADERO</t>
  </si>
  <si>
    <t>RENDIMIENTO (cajas 18 kilos/ha)</t>
  </si>
  <si>
    <t>MARIA ITALIA</t>
  </si>
  <si>
    <t>NOV</t>
  </si>
  <si>
    <t>PRECIO ESPERADO ($/caja 18 kg)</t>
  </si>
  <si>
    <t>Ferias locales, Lo Valledor</t>
  </si>
  <si>
    <t>Rengo, Malloa</t>
  </si>
  <si>
    <t>0ctubre- enero</t>
  </si>
  <si>
    <t>Problemas fitosanitarios</t>
  </si>
  <si>
    <t>Recomabio de plástico</t>
  </si>
  <si>
    <t>abril</t>
  </si>
  <si>
    <t>Preparación de mesas de plantación (1,5*4,4 doble hilera)</t>
  </si>
  <si>
    <t>mayo</t>
  </si>
  <si>
    <t>Aplicación de fertilizantes</t>
  </si>
  <si>
    <t>Colocación de mulch y hoyos plantas</t>
  </si>
  <si>
    <t>Plantación</t>
  </si>
  <si>
    <t>junio</t>
  </si>
  <si>
    <t>desbrote y guia de plantas</t>
  </si>
  <si>
    <t>julio-octubre</t>
  </si>
  <si>
    <t>Amarra</t>
  </si>
  <si>
    <t>julio-agosto</t>
  </si>
  <si>
    <t>desbrote, deshoje y despunte</t>
  </si>
  <si>
    <t>julio- noviembre</t>
  </si>
  <si>
    <t>hormoneadura</t>
  </si>
  <si>
    <t>agosto- octubre</t>
  </si>
  <si>
    <t>julio- octubre</t>
  </si>
  <si>
    <t>aplicación de pesticidas</t>
  </si>
  <si>
    <t>Cosecha</t>
  </si>
  <si>
    <t>noviembre -diciembre</t>
  </si>
  <si>
    <t>Embalado carga y descarga</t>
  </si>
  <si>
    <t>JA</t>
  </si>
  <si>
    <t>ABRIL</t>
  </si>
  <si>
    <t>22000</t>
  </si>
  <si>
    <t>Rastraje 2</t>
  </si>
  <si>
    <t>Rukam cuaja</t>
  </si>
  <si>
    <t>Pilatus</t>
  </si>
  <si>
    <t>junio-octubre</t>
  </si>
  <si>
    <t>julio-noviembre</t>
  </si>
  <si>
    <t>FERTILIZANTES</t>
  </si>
  <si>
    <t>Guano</t>
  </si>
  <si>
    <t>Nitrato de potasio soluble</t>
  </si>
  <si>
    <t>Fosfato diamonico</t>
  </si>
  <si>
    <t>m3</t>
  </si>
  <si>
    <t>agosto- enero</t>
  </si>
  <si>
    <t>Strepto plus</t>
  </si>
  <si>
    <t>phyton 27</t>
  </si>
  <si>
    <t>Applaud</t>
  </si>
  <si>
    <t>Punto 70WG</t>
  </si>
  <si>
    <t>Proclaim</t>
  </si>
  <si>
    <t>Dipel</t>
  </si>
  <si>
    <t xml:space="preserve">Vertimec </t>
  </si>
  <si>
    <t>Gladiador</t>
  </si>
  <si>
    <t>octubre-diciembre</t>
  </si>
  <si>
    <t>octubre- noviembre</t>
  </si>
  <si>
    <t>octubre- diciembre</t>
  </si>
  <si>
    <t>Cinta amarra</t>
  </si>
  <si>
    <t>Cinta riego</t>
  </si>
  <si>
    <t>Mulch</t>
  </si>
  <si>
    <t>Polietileno 0,2</t>
  </si>
  <si>
    <t>Polietileno lateral</t>
  </si>
  <si>
    <t>Liston 1"</t>
  </si>
  <si>
    <t>Cajas embalaje</t>
  </si>
  <si>
    <t>Clavos 1 1/2</t>
  </si>
  <si>
    <t>rollo</t>
  </si>
  <si>
    <t xml:space="preserve">caja </t>
  </si>
  <si>
    <t>noviembre-diciembre</t>
  </si>
  <si>
    <t>Flete y ingreso mercado</t>
  </si>
  <si>
    <t>Cruza</t>
  </si>
  <si>
    <t xml:space="preserve">ESCENARIOS COSTO UNITARIO  ($/Cajas x 18 kg) </t>
  </si>
  <si>
    <t>Rendimiento  (cajas/hà) kg</t>
  </si>
  <si>
    <t>Costo unitario ($/ cajas) kg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</si>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</sst>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color theme="1" tint="4.9989318521683403E-2"/>
      <name val="Arial Narrow"/>
      <family val="2"/>
    </font>
    <font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6" fillId="0" borderId="19"/>
    <xf numFmtId="9" fontId="19" fillId="0" borderId="19"/>
    <xf numFmtId="9" fontId="20" fillId="0" borderId="0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/>
    <xf numFmtId="49" fontId="3" fillId="2" borderId="6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2" fillId="6" borderId="19" xfId="0" applyFont="1" applyFill="1" applyBorder="1" applyAlignment="1"/>
    <xf numFmtId="3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0" fontId="12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49" fontId="10" fillId="7" borderId="30" xfId="0" applyNumberFormat="1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9" fontId="12" fillId="2" borderId="33" xfId="0" applyNumberFormat="1" applyFont="1" applyFill="1" applyBorder="1" applyAlignment="1"/>
    <xf numFmtId="49" fontId="10" fillId="7" borderId="34" xfId="0" applyNumberFormat="1" applyFont="1" applyFill="1" applyBorder="1" applyAlignment="1">
      <alignment vertical="center"/>
    </xf>
    <xf numFmtId="165" fontId="10" fillId="7" borderId="35" xfId="0" applyNumberFormat="1" applyFont="1" applyFill="1" applyBorder="1" applyAlignment="1">
      <alignment vertical="center"/>
    </xf>
    <xf numFmtId="9" fontId="10" fillId="7" borderId="36" xfId="0" applyNumberFormat="1" applyFont="1" applyFill="1" applyBorder="1" applyAlignment="1">
      <alignment vertical="center"/>
    </xf>
    <xf numFmtId="0" fontId="12" fillId="8" borderId="39" xfId="0" applyFont="1" applyFill="1" applyBorder="1" applyAlignment="1"/>
    <xf numFmtId="0" fontId="12" fillId="2" borderId="19" xfId="0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10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49" fontId="12" fillId="2" borderId="45" xfId="0" applyNumberFormat="1" applyFont="1" applyFill="1" applyBorder="1" applyAlignment="1">
      <alignment vertical="center"/>
    </xf>
    <xf numFmtId="0" fontId="12" fillId="2" borderId="46" xfId="0" applyFont="1" applyFill="1" applyBorder="1" applyAlignment="1"/>
    <xf numFmtId="0" fontId="12" fillId="2" borderId="47" xfId="0" applyFont="1" applyFill="1" applyBorder="1" applyAlignment="1"/>
    <xf numFmtId="0" fontId="10" fillId="6" borderId="19" xfId="0" applyFont="1" applyFill="1" applyBorder="1" applyAlignment="1">
      <alignment vertical="center"/>
    </xf>
    <xf numFmtId="49" fontId="10" fillId="7" borderId="48" xfId="0" applyNumberFormat="1" applyFont="1" applyFill="1" applyBorder="1" applyAlignment="1">
      <alignment vertical="center"/>
    </xf>
    <xf numFmtId="165" fontId="10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166" fontId="3" fillId="2" borderId="6" xfId="0" applyNumberFormat="1" applyFont="1" applyFill="1" applyBorder="1" applyAlignment="1">
      <alignment horizontal="right" wrapText="1"/>
    </xf>
    <xf numFmtId="0" fontId="3" fillId="2" borderId="6" xfId="0" applyNumberFormat="1" applyFont="1" applyFill="1" applyBorder="1" applyAlignment="1">
      <alignment horizontal="center" wrapText="1"/>
    </xf>
    <xf numFmtId="49" fontId="3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/>
    </xf>
    <xf numFmtId="0" fontId="3" fillId="2" borderId="50" xfId="0" applyNumberFormat="1" applyFont="1" applyFill="1" applyBorder="1" applyAlignment="1">
      <alignment horizontal="center"/>
    </xf>
    <xf numFmtId="3" fontId="3" fillId="2" borderId="50" xfId="0" applyNumberFormat="1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 vertical="center" wrapText="1"/>
    </xf>
    <xf numFmtId="49" fontId="3" fillId="2" borderId="50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4" fillId="2" borderId="19" xfId="0" applyNumberFormat="1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3" fillId="2" borderId="6" xfId="0" applyNumberFormat="1" applyFont="1" applyFill="1" applyBorder="1" applyAlignment="1">
      <alignment horizontal="right" vertical="center" wrapText="1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/>
    </xf>
    <xf numFmtId="49" fontId="6" fillId="3" borderId="50" xfId="0" applyNumberFormat="1" applyFont="1" applyFill="1" applyBorder="1" applyAlignment="1">
      <alignment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vertical="center"/>
    </xf>
    <xf numFmtId="3" fontId="10" fillId="7" borderId="49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center" wrapText="1"/>
    </xf>
    <xf numFmtId="3" fontId="6" fillId="3" borderId="50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wrapText="1"/>
    </xf>
    <xf numFmtId="49" fontId="10" fillId="7" borderId="20" xfId="0" applyNumberFormat="1" applyFont="1" applyFill="1" applyBorder="1" applyAlignment="1">
      <alignment horizontal="center" vertical="center"/>
    </xf>
    <xf numFmtId="49" fontId="12" fillId="7" borderId="31" xfId="0" applyNumberFormat="1" applyFont="1" applyFill="1" applyBorder="1" applyAlignment="1">
      <alignment horizontal="center"/>
    </xf>
    <xf numFmtId="17" fontId="17" fillId="0" borderId="57" xfId="1" applyNumberFormat="1" applyFont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/>
    </xf>
    <xf numFmtId="49" fontId="18" fillId="2" borderId="50" xfId="0" applyNumberFormat="1" applyFont="1" applyFill="1" applyBorder="1" applyAlignment="1">
      <alignment horizontal="left" vertical="center" wrapText="1"/>
    </xf>
    <xf numFmtId="49" fontId="18" fillId="2" borderId="50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3" fontId="3" fillId="2" borderId="58" xfId="0" applyNumberFormat="1" applyFont="1" applyFill="1" applyBorder="1" applyAlignment="1">
      <alignment horizontal="center" wrapText="1"/>
    </xf>
    <xf numFmtId="0" fontId="21" fillId="2" borderId="21" xfId="0" applyFont="1" applyFill="1" applyBorder="1" applyAlignment="1"/>
    <xf numFmtId="49" fontId="21" fillId="0" borderId="50" xfId="0" applyNumberFormat="1" applyFont="1" applyFill="1" applyBorder="1" applyAlignment="1">
      <alignment horizontal="left" vertical="center"/>
    </xf>
    <xf numFmtId="49" fontId="21" fillId="0" borderId="50" xfId="0" applyNumberFormat="1" applyFont="1" applyFill="1" applyBorder="1" applyAlignment="1">
      <alignment horizontal="center" vertical="center" wrapText="1"/>
    </xf>
    <xf numFmtId="49" fontId="21" fillId="0" borderId="50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/>
    <xf numFmtId="3" fontId="6" fillId="3" borderId="1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/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0" xfId="0" applyNumberFormat="1" applyFont="1" applyAlignment="1"/>
    <xf numFmtId="9" fontId="12" fillId="2" borderId="33" xfId="3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5" fillId="8" borderId="37" xfId="0" applyNumberFormat="1" applyFont="1" applyFill="1" applyBorder="1" applyAlignment="1">
      <alignment vertical="center"/>
    </xf>
    <xf numFmtId="0" fontId="10" fillId="8" borderId="38" xfId="0" applyFont="1" applyFill="1" applyBorder="1" applyAlignment="1">
      <alignment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55" xfId="0" applyNumberFormat="1" applyFont="1" applyFill="1" applyBorder="1" applyAlignment="1">
      <alignment horizontal="center" vertical="center"/>
    </xf>
    <xf numFmtId="49" fontId="15" fillId="8" borderId="56" xfId="0" applyNumberFormat="1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wrapText="1"/>
    </xf>
    <xf numFmtId="0" fontId="22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</cellXfs>
  <cellStyles count="4">
    <cellStyle name="Normal" xfId="0" builtinId="0"/>
    <cellStyle name="Normal 2" xfId="1"/>
    <cellStyle name="Porcentaje" xfId="3" builtinId="5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42402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038669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6"/>
  <sheetViews>
    <sheetView showGridLines="0" tabSelected="1" zoomScale="124" zoomScaleNormal="124" workbookViewId="0">
      <selection activeCell="C16" sqref="C16"/>
    </sheetView>
  </sheetViews>
  <sheetFormatPr baseColWidth="10" defaultColWidth="10.85546875" defaultRowHeight="11.25" customHeight="1" x14ac:dyDescent="0.25"/>
  <cols>
    <col min="1" max="1" width="4.285156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5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0"/>
    </row>
    <row r="2" spans="1:7" ht="15" customHeight="1" x14ac:dyDescent="0.25">
      <c r="A2" s="2"/>
      <c r="B2" s="2"/>
      <c r="C2" s="2"/>
      <c r="D2" s="2"/>
      <c r="E2" s="2"/>
      <c r="F2" s="2"/>
      <c r="G2" s="90"/>
    </row>
    <row r="3" spans="1:7" ht="15" customHeight="1" x14ac:dyDescent="0.25">
      <c r="A3" s="2"/>
      <c r="B3" s="2"/>
      <c r="C3" s="2"/>
      <c r="D3" s="2"/>
      <c r="E3" s="2"/>
      <c r="F3" s="2"/>
      <c r="G3" s="90"/>
    </row>
    <row r="4" spans="1:7" ht="15" customHeight="1" x14ac:dyDescent="0.25">
      <c r="A4" s="2"/>
      <c r="B4" s="2"/>
      <c r="C4" s="2"/>
      <c r="D4" s="2"/>
      <c r="E4" s="2"/>
      <c r="F4" s="2"/>
      <c r="G4" s="90"/>
    </row>
    <row r="5" spans="1:7" ht="15" customHeight="1" x14ac:dyDescent="0.25">
      <c r="A5" s="2"/>
      <c r="B5" s="2"/>
      <c r="C5" s="2"/>
      <c r="D5" s="2"/>
      <c r="E5" s="2"/>
      <c r="F5" s="2"/>
      <c r="G5" s="90"/>
    </row>
    <row r="6" spans="1:7" ht="15" customHeight="1" x14ac:dyDescent="0.25">
      <c r="A6" s="2"/>
      <c r="B6" s="2"/>
      <c r="C6" s="2"/>
      <c r="D6" s="2"/>
      <c r="E6" s="2"/>
      <c r="F6" s="2"/>
      <c r="G6" s="90"/>
    </row>
    <row r="7" spans="1:7" ht="15" customHeight="1" x14ac:dyDescent="0.25">
      <c r="A7" s="2"/>
      <c r="B7" s="2"/>
      <c r="C7" s="2"/>
      <c r="D7" s="2"/>
      <c r="E7" s="2"/>
      <c r="F7" s="2"/>
      <c r="G7" s="90"/>
    </row>
    <row r="8" spans="1:7" ht="15" customHeight="1" x14ac:dyDescent="0.25">
      <c r="A8" s="2"/>
      <c r="B8" s="3"/>
      <c r="C8" s="4"/>
      <c r="D8" s="2"/>
      <c r="E8" s="4"/>
      <c r="F8" s="4"/>
      <c r="G8" s="91"/>
    </row>
    <row r="9" spans="1:7" ht="13.5" customHeight="1" x14ac:dyDescent="0.25">
      <c r="A9" s="5"/>
      <c r="B9" s="6" t="s">
        <v>0</v>
      </c>
      <c r="C9" s="7" t="s">
        <v>77</v>
      </c>
      <c r="D9" s="8"/>
      <c r="E9" s="147" t="s">
        <v>78</v>
      </c>
      <c r="F9" s="148"/>
      <c r="G9" s="122">
        <v>8000</v>
      </c>
    </row>
    <row r="10" spans="1:7" ht="13.5" customHeight="1" x14ac:dyDescent="0.25">
      <c r="A10" s="5"/>
      <c r="B10" s="9" t="s">
        <v>1</v>
      </c>
      <c r="C10" s="105" t="s">
        <v>79</v>
      </c>
      <c r="D10" s="10"/>
      <c r="E10" s="149" t="s">
        <v>2</v>
      </c>
      <c r="F10" s="150"/>
      <c r="G10" s="11" t="s">
        <v>80</v>
      </c>
    </row>
    <row r="11" spans="1:7" ht="13.5" customHeight="1" x14ac:dyDescent="0.25">
      <c r="A11" s="5"/>
      <c r="B11" s="9" t="s">
        <v>3</v>
      </c>
      <c r="C11" s="11" t="s">
        <v>58</v>
      </c>
      <c r="D11" s="10"/>
      <c r="E11" s="149" t="s">
        <v>81</v>
      </c>
      <c r="F11" s="150"/>
      <c r="G11" s="92">
        <v>8000</v>
      </c>
    </row>
    <row r="12" spans="1:7" ht="13.5" customHeight="1" x14ac:dyDescent="0.25">
      <c r="A12" s="5"/>
      <c r="B12" s="9" t="s">
        <v>4</v>
      </c>
      <c r="C12" s="12" t="s">
        <v>65</v>
      </c>
      <c r="D12" s="10"/>
      <c r="E12" s="126" t="s">
        <v>5</v>
      </c>
      <c r="F12" s="127"/>
      <c r="G12" s="81">
        <f>G9*G11</f>
        <v>64000000</v>
      </c>
    </row>
    <row r="13" spans="1:7" ht="13.5" customHeight="1" x14ac:dyDescent="0.25">
      <c r="A13" s="5"/>
      <c r="B13" s="9" t="s">
        <v>6</v>
      </c>
      <c r="C13" s="11" t="s">
        <v>66</v>
      </c>
      <c r="D13" s="10"/>
      <c r="E13" s="149" t="s">
        <v>7</v>
      </c>
      <c r="F13" s="150"/>
      <c r="G13" s="11" t="s">
        <v>82</v>
      </c>
    </row>
    <row r="14" spans="1:7" ht="13.5" customHeight="1" x14ac:dyDescent="0.25">
      <c r="A14" s="5"/>
      <c r="B14" s="9" t="s">
        <v>8</v>
      </c>
      <c r="C14" s="11" t="s">
        <v>83</v>
      </c>
      <c r="D14" s="10"/>
      <c r="E14" s="149" t="s">
        <v>9</v>
      </c>
      <c r="F14" s="150"/>
      <c r="G14" s="11" t="s">
        <v>84</v>
      </c>
    </row>
    <row r="15" spans="1:7" ht="13.5" customHeight="1" x14ac:dyDescent="0.25">
      <c r="A15" s="5"/>
      <c r="B15" s="9" t="s">
        <v>10</v>
      </c>
      <c r="C15" s="121" t="s">
        <v>148</v>
      </c>
      <c r="D15" s="10"/>
      <c r="E15" s="151" t="s">
        <v>11</v>
      </c>
      <c r="F15" s="152"/>
      <c r="G15" s="12" t="s">
        <v>85</v>
      </c>
    </row>
    <row r="16" spans="1:7" ht="12" customHeight="1" x14ac:dyDescent="0.25">
      <c r="A16" s="2"/>
      <c r="B16" s="13"/>
      <c r="C16" s="14"/>
      <c r="D16" s="15"/>
      <c r="E16" s="16"/>
      <c r="F16" s="16"/>
      <c r="G16" s="93"/>
    </row>
    <row r="17" spans="1:7" ht="12" customHeight="1" x14ac:dyDescent="0.25">
      <c r="A17" s="17"/>
      <c r="B17" s="140" t="s">
        <v>12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18"/>
      <c r="C18" s="19"/>
      <c r="D18" s="19"/>
      <c r="E18" s="19"/>
      <c r="F18" s="20"/>
      <c r="G18" s="94"/>
    </row>
    <row r="19" spans="1:7" ht="12" customHeight="1" x14ac:dyDescent="0.25">
      <c r="A19" s="5"/>
      <c r="B19" s="21" t="s">
        <v>13</v>
      </c>
      <c r="C19" s="22"/>
      <c r="D19" s="23"/>
      <c r="E19" s="23"/>
      <c r="F19" s="23"/>
      <c r="G19" s="95"/>
    </row>
    <row r="20" spans="1:7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17"/>
      <c r="B21" s="125" t="s">
        <v>86</v>
      </c>
      <c r="C21" s="25" t="s">
        <v>20</v>
      </c>
      <c r="D21" s="82">
        <v>60</v>
      </c>
      <c r="E21" s="25" t="s">
        <v>87</v>
      </c>
      <c r="F21" s="116">
        <v>22000</v>
      </c>
      <c r="G21" s="116">
        <f>D21*F21</f>
        <v>1320000</v>
      </c>
    </row>
    <row r="22" spans="1:7" ht="12.75" customHeight="1" x14ac:dyDescent="0.25">
      <c r="A22" s="17"/>
      <c r="B22" s="125" t="s">
        <v>88</v>
      </c>
      <c r="C22" s="25" t="s">
        <v>20</v>
      </c>
      <c r="D22" s="82">
        <v>40</v>
      </c>
      <c r="E22" s="25" t="s">
        <v>89</v>
      </c>
      <c r="F22" s="116">
        <v>22000</v>
      </c>
      <c r="G22" s="116">
        <f t="shared" ref="G22:G33" si="0">D22*F22</f>
        <v>880000</v>
      </c>
    </row>
    <row r="23" spans="1:7" ht="12.75" customHeight="1" x14ac:dyDescent="0.25">
      <c r="A23" s="17"/>
      <c r="B23" s="125" t="s">
        <v>90</v>
      </c>
      <c r="C23" s="25" t="s">
        <v>20</v>
      </c>
      <c r="D23" s="118">
        <v>10</v>
      </c>
      <c r="E23" s="25" t="s">
        <v>89</v>
      </c>
      <c r="F23" s="116">
        <v>22000</v>
      </c>
      <c r="G23" s="116">
        <f t="shared" si="0"/>
        <v>220000</v>
      </c>
    </row>
    <row r="24" spans="1:7" ht="12.75" customHeight="1" x14ac:dyDescent="0.25">
      <c r="A24" s="17"/>
      <c r="B24" s="125" t="s">
        <v>91</v>
      </c>
      <c r="C24" s="25" t="s">
        <v>20</v>
      </c>
      <c r="D24" s="82">
        <v>30</v>
      </c>
      <c r="E24" s="25" t="s">
        <v>89</v>
      </c>
      <c r="F24" s="116">
        <v>22000</v>
      </c>
      <c r="G24" s="116">
        <f t="shared" si="0"/>
        <v>660000</v>
      </c>
    </row>
    <row r="25" spans="1:7" ht="12.75" customHeight="1" x14ac:dyDescent="0.25">
      <c r="A25" s="17"/>
      <c r="B25" s="125" t="s">
        <v>92</v>
      </c>
      <c r="C25" s="25" t="s">
        <v>20</v>
      </c>
      <c r="D25" s="82">
        <v>6</v>
      </c>
      <c r="E25" s="25" t="s">
        <v>93</v>
      </c>
      <c r="F25" s="116">
        <v>22000</v>
      </c>
      <c r="G25" s="116">
        <f t="shared" si="0"/>
        <v>132000</v>
      </c>
    </row>
    <row r="26" spans="1:7" ht="12.75" customHeight="1" x14ac:dyDescent="0.25">
      <c r="A26" s="17"/>
      <c r="B26" s="125" t="s">
        <v>94</v>
      </c>
      <c r="C26" s="25" t="s">
        <v>20</v>
      </c>
      <c r="D26" s="118">
        <v>15</v>
      </c>
      <c r="E26" s="25" t="s">
        <v>95</v>
      </c>
      <c r="F26" s="116">
        <v>22000</v>
      </c>
      <c r="G26" s="116">
        <f t="shared" si="0"/>
        <v>330000</v>
      </c>
    </row>
    <row r="27" spans="1:7" ht="12.75" customHeight="1" x14ac:dyDescent="0.25">
      <c r="A27" s="17"/>
      <c r="B27" s="125" t="s">
        <v>96</v>
      </c>
      <c r="C27" s="25" t="s">
        <v>20</v>
      </c>
      <c r="D27" s="82">
        <v>10</v>
      </c>
      <c r="E27" s="25" t="s">
        <v>97</v>
      </c>
      <c r="F27" s="116">
        <v>22000</v>
      </c>
      <c r="G27" s="116">
        <f t="shared" si="0"/>
        <v>220000</v>
      </c>
    </row>
    <row r="28" spans="1:7" ht="12.75" customHeight="1" x14ac:dyDescent="0.25">
      <c r="A28" s="17"/>
      <c r="B28" s="125" t="s">
        <v>98</v>
      </c>
      <c r="C28" s="25" t="s">
        <v>20</v>
      </c>
      <c r="D28" s="82">
        <v>60</v>
      </c>
      <c r="E28" s="25" t="s">
        <v>99</v>
      </c>
      <c r="F28" s="116">
        <v>22000</v>
      </c>
      <c r="G28" s="116">
        <f t="shared" si="0"/>
        <v>1320000</v>
      </c>
    </row>
    <row r="29" spans="1:7" ht="12.75" customHeight="1" x14ac:dyDescent="0.25">
      <c r="A29" s="17"/>
      <c r="B29" s="125" t="s">
        <v>100</v>
      </c>
      <c r="C29" s="25" t="s">
        <v>20</v>
      </c>
      <c r="D29" s="118">
        <v>40</v>
      </c>
      <c r="E29" s="25" t="s">
        <v>101</v>
      </c>
      <c r="F29" s="116">
        <v>22000</v>
      </c>
      <c r="G29" s="116">
        <f t="shared" si="0"/>
        <v>880000</v>
      </c>
    </row>
    <row r="30" spans="1:7" ht="12.75" customHeight="1" x14ac:dyDescent="0.25">
      <c r="A30" s="17"/>
      <c r="B30" s="125" t="s">
        <v>69</v>
      </c>
      <c r="C30" s="25" t="s">
        <v>20</v>
      </c>
      <c r="D30" s="82">
        <v>80</v>
      </c>
      <c r="E30" s="25" t="s">
        <v>102</v>
      </c>
      <c r="F30" s="116">
        <v>22000</v>
      </c>
      <c r="G30" s="116">
        <f t="shared" si="0"/>
        <v>1760000</v>
      </c>
    </row>
    <row r="31" spans="1:7" ht="15.75" customHeight="1" x14ac:dyDescent="0.25">
      <c r="A31" s="17"/>
      <c r="B31" s="125" t="s">
        <v>103</v>
      </c>
      <c r="C31" s="25" t="s">
        <v>20</v>
      </c>
      <c r="D31" s="82">
        <v>120</v>
      </c>
      <c r="E31" s="25" t="s">
        <v>102</v>
      </c>
      <c r="F31" s="116">
        <v>22000</v>
      </c>
      <c r="G31" s="116">
        <f t="shared" si="0"/>
        <v>2640000</v>
      </c>
    </row>
    <row r="32" spans="1:7" ht="12.75" customHeight="1" x14ac:dyDescent="0.25">
      <c r="A32" s="17"/>
      <c r="B32" s="125" t="s">
        <v>104</v>
      </c>
      <c r="C32" s="25" t="s">
        <v>20</v>
      </c>
      <c r="D32" s="82">
        <v>135</v>
      </c>
      <c r="E32" s="25" t="s">
        <v>105</v>
      </c>
      <c r="F32" s="116">
        <v>22000</v>
      </c>
      <c r="G32" s="116">
        <f t="shared" si="0"/>
        <v>2970000</v>
      </c>
    </row>
    <row r="33" spans="1:8" ht="12.75" customHeight="1" x14ac:dyDescent="0.25">
      <c r="A33" s="17"/>
      <c r="B33" s="125" t="s">
        <v>106</v>
      </c>
      <c r="C33" s="25" t="s">
        <v>20</v>
      </c>
      <c r="D33" s="82">
        <v>175</v>
      </c>
      <c r="E33" s="25" t="s">
        <v>105</v>
      </c>
      <c r="F33" s="116">
        <v>22000</v>
      </c>
      <c r="G33" s="116">
        <f t="shared" si="0"/>
        <v>3850000</v>
      </c>
    </row>
    <row r="34" spans="1:8" s="138" customFormat="1" ht="12.75" customHeight="1" x14ac:dyDescent="0.25">
      <c r="A34" s="135"/>
      <c r="B34" s="136" t="s">
        <v>21</v>
      </c>
      <c r="C34" s="137"/>
      <c r="D34" s="137"/>
      <c r="E34" s="137"/>
      <c r="F34" s="137"/>
      <c r="G34" s="134">
        <f>G21+G22+G23+G24+G25+G26+G27+G28+G29+G30+G31+G32+G33</f>
        <v>17182000</v>
      </c>
    </row>
    <row r="35" spans="1:8" ht="12" customHeight="1" x14ac:dyDescent="0.25">
      <c r="A35" s="2"/>
      <c r="B35" s="18"/>
      <c r="C35" s="20"/>
      <c r="D35" s="20"/>
      <c r="E35" s="20"/>
      <c r="F35" s="26"/>
      <c r="G35" s="96"/>
    </row>
    <row r="36" spans="1:8" ht="12" customHeight="1" x14ac:dyDescent="0.25">
      <c r="A36" s="5"/>
      <c r="B36" s="27" t="s">
        <v>22</v>
      </c>
      <c r="C36" s="28"/>
      <c r="D36" s="29"/>
      <c r="E36" s="29"/>
      <c r="F36" s="30"/>
      <c r="G36" s="97"/>
    </row>
    <row r="37" spans="1:8" s="1" customFormat="1" ht="24" customHeight="1" x14ac:dyDescent="0.25">
      <c r="A37" s="5"/>
      <c r="B37" s="106" t="s">
        <v>14</v>
      </c>
      <c r="C37" s="84" t="s">
        <v>15</v>
      </c>
      <c r="D37" s="84" t="s">
        <v>16</v>
      </c>
      <c r="E37" s="106" t="s">
        <v>67</v>
      </c>
      <c r="F37" s="84" t="s">
        <v>18</v>
      </c>
      <c r="G37" s="31" t="s">
        <v>19</v>
      </c>
    </row>
    <row r="38" spans="1:8" s="133" customFormat="1" ht="12.75" x14ac:dyDescent="0.25">
      <c r="A38" s="129"/>
      <c r="B38" s="130" t="s">
        <v>144</v>
      </c>
      <c r="C38" s="131" t="s">
        <v>107</v>
      </c>
      <c r="D38" s="131" t="s">
        <v>68</v>
      </c>
      <c r="E38" s="132" t="s">
        <v>108</v>
      </c>
      <c r="F38" s="131" t="s">
        <v>109</v>
      </c>
      <c r="G38" s="128">
        <f>D38*F38</f>
        <v>66000</v>
      </c>
    </row>
    <row r="39" spans="1:8" s="138" customFormat="1" ht="12.75" customHeight="1" x14ac:dyDescent="0.25">
      <c r="A39" s="135"/>
      <c r="B39" s="136" t="s">
        <v>23</v>
      </c>
      <c r="C39" s="137"/>
      <c r="D39" s="137"/>
      <c r="E39" s="137"/>
      <c r="F39" s="137"/>
      <c r="G39" s="134">
        <f>+G38</f>
        <v>66000</v>
      </c>
    </row>
    <row r="40" spans="1:8" s="1" customFormat="1" ht="12" customHeight="1" x14ac:dyDescent="0.25">
      <c r="A40" s="2"/>
      <c r="B40" s="32"/>
      <c r="C40" s="33"/>
      <c r="D40" s="33"/>
      <c r="E40" s="33"/>
      <c r="F40" s="34"/>
      <c r="G40" s="98"/>
    </row>
    <row r="41" spans="1:8" s="1" customFormat="1" ht="12" customHeight="1" x14ac:dyDescent="0.25">
      <c r="A41" s="5"/>
      <c r="B41" s="27" t="s">
        <v>24</v>
      </c>
      <c r="C41" s="28"/>
      <c r="D41" s="29"/>
      <c r="E41" s="29"/>
      <c r="F41" s="30"/>
      <c r="G41" s="97"/>
    </row>
    <row r="42" spans="1:8" s="1" customFormat="1" ht="24" customHeight="1" x14ac:dyDescent="0.25">
      <c r="A42" s="5"/>
      <c r="B42" s="35" t="s">
        <v>14</v>
      </c>
      <c r="C42" s="35" t="s">
        <v>15</v>
      </c>
      <c r="D42" s="35" t="s">
        <v>16</v>
      </c>
      <c r="E42" s="35" t="s">
        <v>17</v>
      </c>
      <c r="F42" s="36" t="s">
        <v>18</v>
      </c>
      <c r="G42" s="35" t="s">
        <v>19</v>
      </c>
    </row>
    <row r="43" spans="1:8" s="1" customFormat="1" ht="12.75" customHeight="1" x14ac:dyDescent="0.25">
      <c r="A43" s="17"/>
      <c r="B43" s="125" t="s">
        <v>61</v>
      </c>
      <c r="C43" s="25" t="s">
        <v>25</v>
      </c>
      <c r="D43" s="82">
        <v>0.6</v>
      </c>
      <c r="E43" s="25" t="s">
        <v>87</v>
      </c>
      <c r="F43" s="116">
        <v>175000</v>
      </c>
      <c r="G43" s="116">
        <f>D43*F43</f>
        <v>105000</v>
      </c>
    </row>
    <row r="44" spans="1:8" s="1" customFormat="1" ht="12.75" customHeight="1" x14ac:dyDescent="0.25">
      <c r="A44" s="17"/>
      <c r="B44" s="125" t="s">
        <v>110</v>
      </c>
      <c r="C44" s="25" t="s">
        <v>25</v>
      </c>
      <c r="D44" s="82">
        <v>0.7</v>
      </c>
      <c r="E44" s="25" t="s">
        <v>89</v>
      </c>
      <c r="F44" s="116">
        <v>175000</v>
      </c>
      <c r="G44" s="116">
        <f t="shared" ref="G44" si="1">D44*F44</f>
        <v>122499.99999999999</v>
      </c>
    </row>
    <row r="45" spans="1:8" s="138" customFormat="1" ht="12.75" customHeight="1" x14ac:dyDescent="0.25">
      <c r="A45" s="135"/>
      <c r="B45" s="136" t="s">
        <v>26</v>
      </c>
      <c r="C45" s="137"/>
      <c r="D45" s="137"/>
      <c r="E45" s="137"/>
      <c r="F45" s="137"/>
      <c r="G45" s="134">
        <f>+G43+G44</f>
        <v>227500</v>
      </c>
    </row>
    <row r="46" spans="1:8" s="1" customFormat="1" ht="12" customHeight="1" x14ac:dyDescent="0.25">
      <c r="A46" s="2"/>
      <c r="B46" s="32"/>
      <c r="C46" s="33"/>
      <c r="D46" s="33"/>
      <c r="E46" s="33"/>
      <c r="F46" s="34"/>
      <c r="G46" s="98"/>
    </row>
    <row r="47" spans="1:8" s="1" customFormat="1" ht="12" customHeight="1" x14ac:dyDescent="0.25">
      <c r="A47" s="5"/>
      <c r="B47" s="27" t="s">
        <v>27</v>
      </c>
      <c r="C47" s="28"/>
      <c r="D47" s="29"/>
      <c r="E47" s="29"/>
      <c r="F47" s="30"/>
      <c r="G47" s="97"/>
    </row>
    <row r="48" spans="1:8" s="1" customFormat="1" ht="24" customHeight="1" x14ac:dyDescent="0.25">
      <c r="A48" s="5"/>
      <c r="B48" s="84" t="s">
        <v>28</v>
      </c>
      <c r="C48" s="84" t="s">
        <v>29</v>
      </c>
      <c r="D48" s="84" t="s">
        <v>30</v>
      </c>
      <c r="E48" s="84" t="s">
        <v>17</v>
      </c>
      <c r="F48" s="84" t="s">
        <v>18</v>
      </c>
      <c r="G48" s="99" t="s">
        <v>19</v>
      </c>
      <c r="H48" s="80"/>
    </row>
    <row r="49" spans="1:8" s="1" customFormat="1" ht="12.75" customHeight="1" x14ac:dyDescent="0.25">
      <c r="A49" s="44"/>
      <c r="B49" s="123" t="s">
        <v>62</v>
      </c>
      <c r="C49" s="88" t="s">
        <v>63</v>
      </c>
      <c r="D49" s="87">
        <v>30000</v>
      </c>
      <c r="E49" s="88" t="s">
        <v>89</v>
      </c>
      <c r="F49" s="88">
        <v>170</v>
      </c>
      <c r="G49" s="87">
        <f>D49*F49</f>
        <v>5100000</v>
      </c>
      <c r="H49" s="80"/>
    </row>
    <row r="50" spans="1:8" s="1" customFormat="1" ht="12.75" customHeight="1" x14ac:dyDescent="0.25">
      <c r="A50" s="44"/>
      <c r="B50" s="124" t="s">
        <v>72</v>
      </c>
      <c r="C50" s="83"/>
      <c r="D50" s="86"/>
      <c r="E50" s="83"/>
      <c r="F50" s="87"/>
      <c r="G50" s="87" t="s">
        <v>59</v>
      </c>
    </row>
    <row r="51" spans="1:8" s="1" customFormat="1" ht="12.75" customHeight="1" x14ac:dyDescent="0.25">
      <c r="A51" s="44"/>
      <c r="B51" s="89" t="s">
        <v>111</v>
      </c>
      <c r="C51" s="85" t="s">
        <v>70</v>
      </c>
      <c r="D51" s="85">
        <v>1</v>
      </c>
      <c r="E51" s="85" t="s">
        <v>113</v>
      </c>
      <c r="F51" s="87">
        <v>74400</v>
      </c>
      <c r="G51" s="87">
        <f t="shared" ref="G51:G57" si="2">D51*F51</f>
        <v>74400</v>
      </c>
    </row>
    <row r="52" spans="1:8" s="1" customFormat="1" ht="12.75" customHeight="1" x14ac:dyDescent="0.25">
      <c r="A52" s="44"/>
      <c r="B52" s="89" t="s">
        <v>74</v>
      </c>
      <c r="C52" s="83" t="s">
        <v>70</v>
      </c>
      <c r="D52" s="86">
        <v>6</v>
      </c>
      <c r="E52" s="83" t="s">
        <v>114</v>
      </c>
      <c r="F52" s="87">
        <v>26400</v>
      </c>
      <c r="G52" s="87">
        <f t="shared" si="2"/>
        <v>158400</v>
      </c>
    </row>
    <row r="53" spans="1:8" s="1" customFormat="1" ht="12.75" customHeight="1" x14ac:dyDescent="0.25">
      <c r="A53" s="44"/>
      <c r="B53" s="89" t="s">
        <v>112</v>
      </c>
      <c r="C53" s="83" t="s">
        <v>70</v>
      </c>
      <c r="D53" s="86">
        <v>1</v>
      </c>
      <c r="E53" s="83" t="s">
        <v>113</v>
      </c>
      <c r="F53" s="87">
        <v>34200</v>
      </c>
      <c r="G53" s="87">
        <f t="shared" si="2"/>
        <v>34200</v>
      </c>
    </row>
    <row r="54" spans="1:8" s="1" customFormat="1" ht="12.75" customHeight="1" x14ac:dyDescent="0.25">
      <c r="A54" s="44"/>
      <c r="B54" s="124" t="s">
        <v>115</v>
      </c>
      <c r="C54" s="85"/>
      <c r="D54" s="85"/>
      <c r="E54" s="85"/>
      <c r="F54" s="87"/>
      <c r="G54" s="87"/>
    </row>
    <row r="55" spans="1:8" s="1" customFormat="1" ht="12.75" customHeight="1" x14ac:dyDescent="0.25">
      <c r="A55" s="44"/>
      <c r="B55" s="89" t="s">
        <v>116</v>
      </c>
      <c r="C55" s="83" t="s">
        <v>119</v>
      </c>
      <c r="D55" s="86">
        <v>35</v>
      </c>
      <c r="E55" s="83" t="s">
        <v>87</v>
      </c>
      <c r="F55" s="87">
        <v>7800</v>
      </c>
      <c r="G55" s="87">
        <f t="shared" si="2"/>
        <v>273000</v>
      </c>
    </row>
    <row r="56" spans="1:8" s="1" customFormat="1" ht="12.75" customHeight="1" x14ac:dyDescent="0.25">
      <c r="A56" s="44"/>
      <c r="B56" s="89" t="s">
        <v>60</v>
      </c>
      <c r="C56" s="83" t="s">
        <v>64</v>
      </c>
      <c r="D56" s="86">
        <v>500</v>
      </c>
      <c r="E56" s="83" t="s">
        <v>113</v>
      </c>
      <c r="F56" s="87">
        <v>1200</v>
      </c>
      <c r="G56" s="87">
        <f>D56*F56</f>
        <v>600000</v>
      </c>
    </row>
    <row r="57" spans="1:8" s="1" customFormat="1" ht="12.75" customHeight="1" x14ac:dyDescent="0.25">
      <c r="A57" s="44"/>
      <c r="B57" s="89" t="s">
        <v>117</v>
      </c>
      <c r="C57" s="85" t="s">
        <v>64</v>
      </c>
      <c r="D57" s="85">
        <v>2000</v>
      </c>
      <c r="E57" s="83" t="s">
        <v>120</v>
      </c>
      <c r="F57" s="87">
        <v>1200</v>
      </c>
      <c r="G57" s="87">
        <f t="shared" si="2"/>
        <v>2400000</v>
      </c>
    </row>
    <row r="58" spans="1:8" s="1" customFormat="1" ht="12.75" customHeight="1" x14ac:dyDescent="0.25">
      <c r="A58" s="44"/>
      <c r="B58" s="89" t="s">
        <v>73</v>
      </c>
      <c r="C58" s="85" t="s">
        <v>70</v>
      </c>
      <c r="D58" s="85">
        <v>5</v>
      </c>
      <c r="E58" s="83" t="s">
        <v>114</v>
      </c>
      <c r="F58" s="87">
        <v>18000</v>
      </c>
      <c r="G58" s="87">
        <f>D58*F58</f>
        <v>90000</v>
      </c>
    </row>
    <row r="59" spans="1:8" s="1" customFormat="1" ht="12.75" customHeight="1" x14ac:dyDescent="0.25">
      <c r="A59" s="44"/>
      <c r="B59" s="89" t="s">
        <v>118</v>
      </c>
      <c r="C59" s="83"/>
      <c r="D59" s="86"/>
      <c r="E59" s="83"/>
      <c r="F59" s="87"/>
      <c r="G59" s="87"/>
    </row>
    <row r="60" spans="1:8" s="1" customFormat="1" ht="12.75" customHeight="1" x14ac:dyDescent="0.25">
      <c r="A60" s="44"/>
      <c r="B60" s="124" t="s">
        <v>75</v>
      </c>
      <c r="C60" s="83"/>
      <c r="D60" s="86"/>
      <c r="E60" s="83"/>
      <c r="F60" s="87"/>
      <c r="G60" s="87"/>
    </row>
    <row r="61" spans="1:8" s="1" customFormat="1" ht="12.75" customHeight="1" x14ac:dyDescent="0.25">
      <c r="A61" s="44"/>
      <c r="B61" s="89" t="s">
        <v>121</v>
      </c>
      <c r="C61" s="83" t="s">
        <v>64</v>
      </c>
      <c r="D61" s="86">
        <v>2</v>
      </c>
      <c r="E61" s="83" t="s">
        <v>113</v>
      </c>
      <c r="F61" s="87">
        <v>10200</v>
      </c>
      <c r="G61" s="87">
        <f t="shared" ref="G61:G79" si="3">D61*F61</f>
        <v>20400</v>
      </c>
    </row>
    <row r="62" spans="1:8" s="1" customFormat="1" ht="12.75" customHeight="1" x14ac:dyDescent="0.25">
      <c r="A62" s="44"/>
      <c r="B62" s="89" t="s">
        <v>71</v>
      </c>
      <c r="C62" s="83" t="s">
        <v>70</v>
      </c>
      <c r="D62" s="86">
        <v>1</v>
      </c>
      <c r="E62" s="83" t="s">
        <v>93</v>
      </c>
      <c r="F62" s="87">
        <v>78000</v>
      </c>
      <c r="G62" s="87">
        <f t="shared" si="3"/>
        <v>78000</v>
      </c>
    </row>
    <row r="63" spans="1:8" s="1" customFormat="1" ht="12.75" customHeight="1" x14ac:dyDescent="0.25">
      <c r="A63" s="44"/>
      <c r="B63" s="89" t="s">
        <v>122</v>
      </c>
      <c r="C63" s="83" t="s">
        <v>70</v>
      </c>
      <c r="D63" s="86">
        <v>2</v>
      </c>
      <c r="E63" s="83" t="s">
        <v>113</v>
      </c>
      <c r="F63" s="87">
        <v>84000</v>
      </c>
      <c r="G63" s="87">
        <f t="shared" si="3"/>
        <v>168000</v>
      </c>
    </row>
    <row r="64" spans="1:8" s="1" customFormat="1" ht="12.75" customHeight="1" x14ac:dyDescent="0.25">
      <c r="A64" s="44"/>
      <c r="B64" s="124" t="s">
        <v>76</v>
      </c>
      <c r="C64" s="83"/>
      <c r="D64" s="86"/>
      <c r="E64" s="83"/>
      <c r="F64" s="87"/>
      <c r="G64" s="87"/>
    </row>
    <row r="65" spans="1:7" s="1" customFormat="1" ht="12.75" customHeight="1" x14ac:dyDescent="0.25">
      <c r="A65" s="44"/>
      <c r="B65" s="89" t="s">
        <v>123</v>
      </c>
      <c r="C65" s="83" t="s">
        <v>64</v>
      </c>
      <c r="D65" s="86">
        <v>5</v>
      </c>
      <c r="E65" s="83" t="s">
        <v>129</v>
      </c>
      <c r="F65" s="87">
        <v>25800</v>
      </c>
      <c r="G65" s="87">
        <f t="shared" si="3"/>
        <v>129000</v>
      </c>
    </row>
    <row r="66" spans="1:7" s="1" customFormat="1" ht="12.75" customHeight="1" x14ac:dyDescent="0.25">
      <c r="A66" s="44"/>
      <c r="B66" s="89" t="s">
        <v>124</v>
      </c>
      <c r="C66" s="83" t="s">
        <v>64</v>
      </c>
      <c r="D66" s="86">
        <v>1</v>
      </c>
      <c r="E66" s="83" t="s">
        <v>130</v>
      </c>
      <c r="F66" s="87">
        <v>96000</v>
      </c>
      <c r="G66" s="87">
        <f t="shared" si="3"/>
        <v>96000</v>
      </c>
    </row>
    <row r="67" spans="1:7" s="1" customFormat="1" ht="12.75" customHeight="1" x14ac:dyDescent="0.25">
      <c r="A67" s="44"/>
      <c r="B67" s="89" t="s">
        <v>125</v>
      </c>
      <c r="C67" s="83" t="s">
        <v>64</v>
      </c>
      <c r="D67" s="86">
        <v>1</v>
      </c>
      <c r="E67" s="83" t="s">
        <v>129</v>
      </c>
      <c r="F67" s="87">
        <v>180000</v>
      </c>
      <c r="G67" s="87">
        <f t="shared" si="3"/>
        <v>180000</v>
      </c>
    </row>
    <row r="68" spans="1:7" s="1" customFormat="1" ht="12.75" customHeight="1" x14ac:dyDescent="0.25">
      <c r="A68" s="44"/>
      <c r="B68" s="89" t="s">
        <v>128</v>
      </c>
      <c r="C68" s="83" t="s">
        <v>64</v>
      </c>
      <c r="D68" s="86">
        <v>2</v>
      </c>
      <c r="E68" s="83" t="s">
        <v>131</v>
      </c>
      <c r="F68" s="87">
        <v>25800</v>
      </c>
      <c r="G68" s="87">
        <f t="shared" si="3"/>
        <v>51600</v>
      </c>
    </row>
    <row r="69" spans="1:7" s="1" customFormat="1" ht="12.75" customHeight="1" x14ac:dyDescent="0.25">
      <c r="A69" s="44"/>
      <c r="B69" s="89" t="s">
        <v>126</v>
      </c>
      <c r="C69" s="83" t="s">
        <v>70</v>
      </c>
      <c r="D69" s="86">
        <v>1</v>
      </c>
      <c r="E69" s="83" t="s">
        <v>131</v>
      </c>
      <c r="F69" s="87">
        <v>45450</v>
      </c>
      <c r="G69" s="87">
        <f t="shared" si="3"/>
        <v>45450</v>
      </c>
    </row>
    <row r="70" spans="1:7" s="1" customFormat="1" ht="12.75" customHeight="1" x14ac:dyDescent="0.25">
      <c r="A70" s="44"/>
      <c r="B70" s="89" t="s">
        <v>127</v>
      </c>
      <c r="C70" s="83" t="s">
        <v>70</v>
      </c>
      <c r="D70" s="86">
        <v>1</v>
      </c>
      <c r="E70" s="83" t="s">
        <v>129</v>
      </c>
      <c r="F70" s="87">
        <v>28596</v>
      </c>
      <c r="G70" s="87">
        <f t="shared" si="3"/>
        <v>28596</v>
      </c>
    </row>
    <row r="71" spans="1:7" s="1" customFormat="1" ht="12.75" customHeight="1" x14ac:dyDescent="0.25">
      <c r="A71" s="44"/>
      <c r="B71" s="124" t="s">
        <v>32</v>
      </c>
      <c r="C71" s="83"/>
      <c r="D71" s="86"/>
      <c r="E71" s="83"/>
      <c r="F71" s="87"/>
      <c r="G71" s="87"/>
    </row>
    <row r="72" spans="1:7" s="1" customFormat="1" ht="12.75" customHeight="1" x14ac:dyDescent="0.25">
      <c r="A72" s="44"/>
      <c r="B72" s="89" t="s">
        <v>132</v>
      </c>
      <c r="C72" s="83" t="s">
        <v>64</v>
      </c>
      <c r="D72" s="86">
        <v>60</v>
      </c>
      <c r="E72" s="83" t="s">
        <v>89</v>
      </c>
      <c r="F72" s="87">
        <v>5400</v>
      </c>
      <c r="G72" s="87">
        <f t="shared" si="3"/>
        <v>324000</v>
      </c>
    </row>
    <row r="73" spans="1:7" s="1" customFormat="1" ht="12.75" customHeight="1" x14ac:dyDescent="0.25">
      <c r="A73" s="44"/>
      <c r="B73" s="89" t="s">
        <v>133</v>
      </c>
      <c r="C73" s="83" t="s">
        <v>140</v>
      </c>
      <c r="D73" s="86">
        <v>5</v>
      </c>
      <c r="E73" s="83" t="s">
        <v>89</v>
      </c>
      <c r="F73" s="87">
        <v>186000</v>
      </c>
      <c r="G73" s="87">
        <f t="shared" si="3"/>
        <v>930000</v>
      </c>
    </row>
    <row r="74" spans="1:7" s="1" customFormat="1" ht="12.75" customHeight="1" x14ac:dyDescent="0.25">
      <c r="A74" s="44"/>
      <c r="B74" s="89" t="s">
        <v>134</v>
      </c>
      <c r="C74" s="83" t="s">
        <v>64</v>
      </c>
      <c r="D74" s="86">
        <v>250</v>
      </c>
      <c r="E74" s="83" t="s">
        <v>89</v>
      </c>
      <c r="F74" s="87">
        <v>2520</v>
      </c>
      <c r="G74" s="87">
        <f t="shared" si="3"/>
        <v>630000</v>
      </c>
    </row>
    <row r="75" spans="1:7" s="1" customFormat="1" ht="12.75" customHeight="1" x14ac:dyDescent="0.25">
      <c r="A75" s="44"/>
      <c r="B75" s="89" t="s">
        <v>135</v>
      </c>
      <c r="C75" s="83" t="s">
        <v>64</v>
      </c>
      <c r="D75" s="86">
        <v>1900</v>
      </c>
      <c r="E75" s="83" t="s">
        <v>87</v>
      </c>
      <c r="F75" s="87">
        <v>2520</v>
      </c>
      <c r="G75" s="87">
        <f t="shared" si="3"/>
        <v>4788000</v>
      </c>
    </row>
    <row r="76" spans="1:7" s="1" customFormat="1" ht="12.75" customHeight="1" x14ac:dyDescent="0.25">
      <c r="A76" s="44"/>
      <c r="B76" s="89" t="s">
        <v>136</v>
      </c>
      <c r="C76" s="83" t="s">
        <v>64</v>
      </c>
      <c r="D76" s="86">
        <v>700</v>
      </c>
      <c r="E76" s="83" t="s">
        <v>87</v>
      </c>
      <c r="F76" s="87">
        <v>2520</v>
      </c>
      <c r="G76" s="87">
        <f t="shared" si="3"/>
        <v>1764000</v>
      </c>
    </row>
    <row r="77" spans="1:7" s="1" customFormat="1" ht="12.75" customHeight="1" x14ac:dyDescent="0.25">
      <c r="A77" s="44"/>
      <c r="B77" s="89" t="s">
        <v>137</v>
      </c>
      <c r="C77" s="83" t="s">
        <v>63</v>
      </c>
      <c r="D77" s="86">
        <v>3300</v>
      </c>
      <c r="E77" s="83" t="s">
        <v>87</v>
      </c>
      <c r="F77" s="87">
        <v>360</v>
      </c>
      <c r="G77" s="87">
        <f t="shared" si="3"/>
        <v>1188000</v>
      </c>
    </row>
    <row r="78" spans="1:7" s="1" customFormat="1" ht="12.75" customHeight="1" x14ac:dyDescent="0.25">
      <c r="A78" s="44"/>
      <c r="B78" s="89" t="s">
        <v>139</v>
      </c>
      <c r="C78" s="83" t="s">
        <v>141</v>
      </c>
      <c r="D78" s="86">
        <v>1</v>
      </c>
      <c r="E78" s="83" t="s">
        <v>87</v>
      </c>
      <c r="F78" s="87">
        <v>42000</v>
      </c>
      <c r="G78" s="87">
        <f t="shared" si="3"/>
        <v>42000</v>
      </c>
    </row>
    <row r="79" spans="1:7" s="1" customFormat="1" ht="12.75" customHeight="1" x14ac:dyDescent="0.25">
      <c r="A79" s="44"/>
      <c r="B79" s="89" t="s">
        <v>138</v>
      </c>
      <c r="C79" s="83" t="s">
        <v>63</v>
      </c>
      <c r="D79" s="86">
        <v>8000</v>
      </c>
      <c r="E79" s="83" t="s">
        <v>142</v>
      </c>
      <c r="F79" s="87">
        <v>960</v>
      </c>
      <c r="G79" s="87">
        <f t="shared" si="3"/>
        <v>7680000</v>
      </c>
    </row>
    <row r="80" spans="1:7" s="1" customFormat="1" ht="13.5" customHeight="1" x14ac:dyDescent="0.25">
      <c r="A80" s="44"/>
      <c r="B80" s="112" t="s">
        <v>31</v>
      </c>
      <c r="C80" s="113"/>
      <c r="D80" s="113"/>
      <c r="E80" s="113"/>
      <c r="F80" s="114"/>
      <c r="G80" s="117">
        <f>SUM(G49:G79)</f>
        <v>26873046</v>
      </c>
    </row>
    <row r="81" spans="1:7" s="1" customFormat="1" ht="12" customHeight="1" x14ac:dyDescent="0.25">
      <c r="A81" s="2"/>
      <c r="B81" s="107"/>
      <c r="C81" s="108"/>
      <c r="D81" s="108"/>
      <c r="E81" s="109"/>
      <c r="F81" s="110"/>
      <c r="G81" s="111"/>
    </row>
    <row r="82" spans="1:7" s="1" customFormat="1" ht="12" customHeight="1" x14ac:dyDescent="0.25">
      <c r="A82" s="5"/>
      <c r="B82" s="27" t="s">
        <v>32</v>
      </c>
      <c r="C82" s="28"/>
      <c r="D82" s="29"/>
      <c r="E82" s="29"/>
      <c r="F82" s="30"/>
      <c r="G82" s="97"/>
    </row>
    <row r="83" spans="1:7" s="1" customFormat="1" ht="24" customHeight="1" x14ac:dyDescent="0.25">
      <c r="A83" s="5"/>
      <c r="B83" s="106" t="s">
        <v>33</v>
      </c>
      <c r="C83" s="84" t="s">
        <v>29</v>
      </c>
      <c r="D83" s="84" t="s">
        <v>30</v>
      </c>
      <c r="E83" s="106" t="s">
        <v>17</v>
      </c>
      <c r="F83" s="84" t="s">
        <v>18</v>
      </c>
      <c r="G83" s="106" t="s">
        <v>19</v>
      </c>
    </row>
    <row r="84" spans="1:7" s="1" customFormat="1" ht="16.5" customHeight="1" x14ac:dyDescent="0.25">
      <c r="A84" s="44"/>
      <c r="B84" s="89" t="s">
        <v>143</v>
      </c>
      <c r="C84" s="83" t="s">
        <v>63</v>
      </c>
      <c r="D84" s="86">
        <v>16</v>
      </c>
      <c r="E84" s="83" t="s">
        <v>142</v>
      </c>
      <c r="F84" s="87">
        <v>170000</v>
      </c>
      <c r="G84" s="87">
        <f>+F84*D84</f>
        <v>2720000</v>
      </c>
    </row>
    <row r="85" spans="1:7" s="1" customFormat="1" ht="13.5" customHeight="1" x14ac:dyDescent="0.25">
      <c r="A85" s="5"/>
      <c r="B85" s="112" t="s">
        <v>34</v>
      </c>
      <c r="C85" s="113"/>
      <c r="D85" s="113"/>
      <c r="E85" s="113"/>
      <c r="F85" s="114"/>
      <c r="G85" s="117">
        <f>+G84</f>
        <v>2720000</v>
      </c>
    </row>
    <row r="86" spans="1:7" s="1" customFormat="1" ht="12" customHeight="1" x14ac:dyDescent="0.25">
      <c r="A86" s="2"/>
      <c r="B86" s="47"/>
      <c r="C86" s="47"/>
      <c r="D86" s="47"/>
      <c r="E86" s="47"/>
      <c r="F86" s="48"/>
      <c r="G86" s="100"/>
    </row>
    <row r="87" spans="1:7" s="1" customFormat="1" ht="12" customHeight="1" x14ac:dyDescent="0.25">
      <c r="A87" s="44"/>
      <c r="B87" s="49" t="s">
        <v>35</v>
      </c>
      <c r="C87" s="50"/>
      <c r="D87" s="50"/>
      <c r="E87" s="50"/>
      <c r="F87" s="50"/>
      <c r="G87" s="51">
        <f>G34+G39+G45+G80+G85</f>
        <v>47068546</v>
      </c>
    </row>
    <row r="88" spans="1:7" s="1" customFormat="1" ht="12" customHeight="1" x14ac:dyDescent="0.25">
      <c r="A88" s="44"/>
      <c r="B88" s="52" t="s">
        <v>36</v>
      </c>
      <c r="C88" s="38"/>
      <c r="D88" s="38"/>
      <c r="E88" s="38"/>
      <c r="F88" s="38"/>
      <c r="G88" s="53">
        <f>G87*0.05</f>
        <v>2353427.3000000003</v>
      </c>
    </row>
    <row r="89" spans="1:7" s="1" customFormat="1" ht="12" customHeight="1" x14ac:dyDescent="0.25">
      <c r="A89" s="44"/>
      <c r="B89" s="54" t="s">
        <v>37</v>
      </c>
      <c r="C89" s="37"/>
      <c r="D89" s="37"/>
      <c r="E89" s="37"/>
      <c r="F89" s="37"/>
      <c r="G89" s="55">
        <f>G88+G87</f>
        <v>49421973.299999997</v>
      </c>
    </row>
    <row r="90" spans="1:7" s="1" customFormat="1" ht="12" customHeight="1" x14ac:dyDescent="0.25">
      <c r="A90" s="44"/>
      <c r="B90" s="52" t="s">
        <v>38</v>
      </c>
      <c r="C90" s="38"/>
      <c r="D90" s="38"/>
      <c r="E90" s="38"/>
      <c r="F90" s="38"/>
      <c r="G90" s="53">
        <f>G12</f>
        <v>64000000</v>
      </c>
    </row>
    <row r="91" spans="1:7" s="1" customFormat="1" ht="12" customHeight="1" x14ac:dyDescent="0.25">
      <c r="A91" s="44"/>
      <c r="B91" s="56" t="s">
        <v>39</v>
      </c>
      <c r="C91" s="57"/>
      <c r="D91" s="57"/>
      <c r="E91" s="57"/>
      <c r="F91" s="57"/>
      <c r="G91" s="51">
        <f>G90-G89</f>
        <v>14578026.700000003</v>
      </c>
    </row>
    <row r="92" spans="1:7" s="1" customFormat="1" ht="12" customHeight="1" x14ac:dyDescent="0.25">
      <c r="A92" s="44"/>
      <c r="B92" s="45" t="s">
        <v>40</v>
      </c>
      <c r="C92" s="46"/>
      <c r="D92" s="46"/>
      <c r="E92" s="46"/>
      <c r="F92" s="46"/>
      <c r="G92" s="101"/>
    </row>
    <row r="93" spans="1:7" s="1" customFormat="1" ht="12.75" customHeight="1" thickBot="1" x14ac:dyDescent="0.3">
      <c r="A93" s="44"/>
      <c r="B93" s="58"/>
      <c r="C93" s="46"/>
      <c r="D93" s="46"/>
      <c r="E93" s="46"/>
      <c r="F93" s="46"/>
      <c r="G93" s="101"/>
    </row>
    <row r="94" spans="1:7" s="1" customFormat="1" ht="12" customHeight="1" x14ac:dyDescent="0.25">
      <c r="A94" s="44"/>
      <c r="B94" s="69" t="s">
        <v>41</v>
      </c>
      <c r="C94" s="70"/>
      <c r="D94" s="70"/>
      <c r="E94" s="70"/>
      <c r="F94" s="71"/>
      <c r="G94" s="101"/>
    </row>
    <row r="95" spans="1:7" s="1" customFormat="1" ht="12" customHeight="1" x14ac:dyDescent="0.25">
      <c r="A95" s="44"/>
      <c r="B95" s="72" t="s">
        <v>42</v>
      </c>
      <c r="C95" s="43"/>
      <c r="D95" s="43"/>
      <c r="E95" s="43"/>
      <c r="F95" s="73"/>
      <c r="G95" s="101"/>
    </row>
    <row r="96" spans="1:7" s="1" customFormat="1" ht="12" customHeight="1" x14ac:dyDescent="0.25">
      <c r="A96" s="44"/>
      <c r="B96" s="72" t="s">
        <v>43</v>
      </c>
      <c r="C96" s="43"/>
      <c r="D96" s="43"/>
      <c r="E96" s="43"/>
      <c r="F96" s="73"/>
      <c r="G96" s="101"/>
    </row>
    <row r="97" spans="1:7" s="1" customFormat="1" ht="12" customHeight="1" x14ac:dyDescent="0.25">
      <c r="A97" s="44"/>
      <c r="B97" s="72" t="s">
        <v>44</v>
      </c>
      <c r="C97" s="43"/>
      <c r="D97" s="43"/>
      <c r="E97" s="43"/>
      <c r="F97" s="73"/>
      <c r="G97" s="101"/>
    </row>
    <row r="98" spans="1:7" s="1" customFormat="1" ht="12" customHeight="1" x14ac:dyDescent="0.25">
      <c r="A98" s="44"/>
      <c r="B98" s="72" t="s">
        <v>45</v>
      </c>
      <c r="C98" s="43"/>
      <c r="D98" s="43"/>
      <c r="E98" s="43"/>
      <c r="F98" s="73"/>
      <c r="G98" s="101"/>
    </row>
    <row r="99" spans="1:7" s="1" customFormat="1" ht="12" customHeight="1" x14ac:dyDescent="0.25">
      <c r="A99" s="44"/>
      <c r="B99" s="72" t="s">
        <v>46</v>
      </c>
      <c r="C99" s="43"/>
      <c r="D99" s="43"/>
      <c r="E99" s="43"/>
      <c r="F99" s="73"/>
      <c r="G99" s="101"/>
    </row>
    <row r="100" spans="1:7" s="1" customFormat="1" ht="12.75" customHeight="1" thickBot="1" x14ac:dyDescent="0.3">
      <c r="A100" s="44"/>
      <c r="B100" s="74" t="s">
        <v>47</v>
      </c>
      <c r="C100" s="75"/>
      <c r="D100" s="75"/>
      <c r="E100" s="75"/>
      <c r="F100" s="76"/>
      <c r="G100" s="101"/>
    </row>
    <row r="101" spans="1:7" s="1" customFormat="1" ht="12.75" customHeight="1" x14ac:dyDescent="0.25">
      <c r="A101" s="44"/>
      <c r="B101" s="67"/>
      <c r="C101" s="43"/>
      <c r="D101" s="43"/>
      <c r="E101" s="43"/>
      <c r="F101" s="43"/>
      <c r="G101" s="101"/>
    </row>
    <row r="102" spans="1:7" s="1" customFormat="1" ht="15" customHeight="1" thickBot="1" x14ac:dyDescent="0.3">
      <c r="A102" s="44"/>
      <c r="B102" s="142" t="s">
        <v>48</v>
      </c>
      <c r="C102" s="143"/>
      <c r="D102" s="66"/>
      <c r="E102" s="39"/>
      <c r="F102" s="39"/>
      <c r="G102" s="101"/>
    </row>
    <row r="103" spans="1:7" s="1" customFormat="1" ht="12" customHeight="1" x14ac:dyDescent="0.25">
      <c r="A103" s="44"/>
      <c r="B103" s="60" t="s">
        <v>33</v>
      </c>
      <c r="C103" s="119" t="s">
        <v>49</v>
      </c>
      <c r="D103" s="120" t="s">
        <v>50</v>
      </c>
      <c r="E103" s="39"/>
      <c r="F103" s="39"/>
      <c r="G103" s="101"/>
    </row>
    <row r="104" spans="1:7" s="1" customFormat="1" ht="12" customHeight="1" x14ac:dyDescent="0.25">
      <c r="A104" s="44"/>
      <c r="B104" s="61" t="s">
        <v>51</v>
      </c>
      <c r="C104" s="40">
        <f>G34</f>
        <v>17182000</v>
      </c>
      <c r="D104" s="62">
        <f>+C104/C110</f>
        <v>0.34765912513655139</v>
      </c>
      <c r="E104" s="39"/>
      <c r="F104" s="39"/>
      <c r="G104" s="101"/>
    </row>
    <row r="105" spans="1:7" s="1" customFormat="1" ht="12" customHeight="1" x14ac:dyDescent="0.25">
      <c r="A105" s="44"/>
      <c r="B105" s="61" t="s">
        <v>52</v>
      </c>
      <c r="C105" s="40">
        <f>G39</f>
        <v>66000</v>
      </c>
      <c r="D105" s="139">
        <f>+C105/C110</f>
        <v>1.3354383808062153E-3</v>
      </c>
      <c r="E105" s="39"/>
      <c r="F105" s="39"/>
      <c r="G105" s="101"/>
    </row>
    <row r="106" spans="1:7" s="1" customFormat="1" ht="12" customHeight="1" x14ac:dyDescent="0.25">
      <c r="A106" s="44"/>
      <c r="B106" s="61" t="s">
        <v>53</v>
      </c>
      <c r="C106" s="40">
        <f>G45</f>
        <v>227500</v>
      </c>
      <c r="D106" s="62">
        <f>(C106/C110)</f>
        <v>4.6032156308093023E-3</v>
      </c>
      <c r="E106" s="39"/>
      <c r="F106" s="39"/>
      <c r="G106" s="101"/>
    </row>
    <row r="107" spans="1:7" s="1" customFormat="1" ht="12" customHeight="1" x14ac:dyDescent="0.25">
      <c r="A107" s="44"/>
      <c r="B107" s="61" t="s">
        <v>28</v>
      </c>
      <c r="C107" s="40">
        <f>G80</f>
        <v>26873046</v>
      </c>
      <c r="D107" s="62">
        <f>(C107/C110)</f>
        <v>0.54374692481168097</v>
      </c>
      <c r="E107" s="39"/>
      <c r="F107" s="39"/>
      <c r="G107" s="101"/>
    </row>
    <row r="108" spans="1:7" s="1" customFormat="1" ht="12" customHeight="1" x14ac:dyDescent="0.25">
      <c r="A108" s="44"/>
      <c r="B108" s="61" t="s">
        <v>54</v>
      </c>
      <c r="C108" s="41">
        <f>G85</f>
        <v>2720000</v>
      </c>
      <c r="D108" s="62">
        <f>(C108/C110)</f>
        <v>5.5036248421104626E-2</v>
      </c>
      <c r="E108" s="42"/>
      <c r="F108" s="42"/>
      <c r="G108" s="101"/>
    </row>
    <row r="109" spans="1:7" s="1" customFormat="1" ht="12" customHeight="1" x14ac:dyDescent="0.25">
      <c r="A109" s="44"/>
      <c r="B109" s="61" t="s">
        <v>55</v>
      </c>
      <c r="C109" s="41">
        <f>G88</f>
        <v>2353427.3000000003</v>
      </c>
      <c r="D109" s="62">
        <f>(C109/C110)</f>
        <v>4.761904761904763E-2</v>
      </c>
      <c r="E109" s="42"/>
      <c r="F109" s="42"/>
      <c r="G109" s="101"/>
    </row>
    <row r="110" spans="1:7" s="1" customFormat="1" ht="12.75" customHeight="1" thickBot="1" x14ac:dyDescent="0.3">
      <c r="A110" s="44"/>
      <c r="B110" s="63" t="s">
        <v>56</v>
      </c>
      <c r="C110" s="64">
        <f>SUM(C104:C109)</f>
        <v>49421973.299999997</v>
      </c>
      <c r="D110" s="65">
        <f>SUM(D104:D109)</f>
        <v>1.0000000000000002</v>
      </c>
      <c r="E110" s="42"/>
      <c r="F110" s="42"/>
      <c r="G110" s="101"/>
    </row>
    <row r="111" spans="1:7" s="1" customFormat="1" ht="12" customHeight="1" x14ac:dyDescent="0.25">
      <c r="A111" s="44"/>
      <c r="B111" s="58"/>
      <c r="C111" s="46"/>
      <c r="D111" s="46"/>
      <c r="E111" s="46"/>
      <c r="F111" s="46"/>
      <c r="G111" s="101"/>
    </row>
    <row r="112" spans="1:7" s="1" customFormat="1" ht="12.75" customHeight="1" thickBot="1" x14ac:dyDescent="0.3">
      <c r="A112" s="44"/>
      <c r="B112" s="59"/>
      <c r="C112" s="46"/>
      <c r="D112" s="46"/>
      <c r="E112" s="46"/>
      <c r="F112" s="46"/>
      <c r="G112" s="101"/>
    </row>
    <row r="113" spans="1:7" s="1" customFormat="1" ht="12" customHeight="1" thickBot="1" x14ac:dyDescent="0.3">
      <c r="A113" s="44"/>
      <c r="B113" s="144" t="s">
        <v>145</v>
      </c>
      <c r="C113" s="145"/>
      <c r="D113" s="145"/>
      <c r="E113" s="146"/>
      <c r="F113" s="42"/>
      <c r="G113" s="101"/>
    </row>
    <row r="114" spans="1:7" s="1" customFormat="1" ht="12" customHeight="1" x14ac:dyDescent="0.25">
      <c r="A114" s="44"/>
      <c r="B114" s="78" t="s">
        <v>146</v>
      </c>
      <c r="C114" s="115">
        <v>6000</v>
      </c>
      <c r="D114" s="115">
        <f>G9</f>
        <v>8000</v>
      </c>
      <c r="E114" s="115">
        <v>10000</v>
      </c>
      <c r="F114" s="77"/>
      <c r="G114" s="102"/>
    </row>
    <row r="115" spans="1:7" s="1" customFormat="1" ht="12.75" customHeight="1" thickBot="1" x14ac:dyDescent="0.3">
      <c r="A115" s="44"/>
      <c r="B115" s="63" t="s">
        <v>147</v>
      </c>
      <c r="C115" s="64">
        <f>(G89/C114)</f>
        <v>8236.9955499999996</v>
      </c>
      <c r="D115" s="64">
        <f>(G89/D114)</f>
        <v>6177.7466624999997</v>
      </c>
      <c r="E115" s="79">
        <f>(G89/E114)</f>
        <v>4942.19733</v>
      </c>
      <c r="F115" s="77"/>
      <c r="G115" s="102"/>
    </row>
    <row r="116" spans="1:7" s="1" customFormat="1" ht="15.6" customHeight="1" x14ac:dyDescent="0.25">
      <c r="A116" s="44"/>
      <c r="B116" s="68" t="s">
        <v>57</v>
      </c>
      <c r="C116" s="43"/>
      <c r="D116" s="43"/>
      <c r="E116" s="43"/>
      <c r="F116" s="43"/>
      <c r="G116" s="103"/>
    </row>
  </sheetData>
  <mergeCells count="9">
    <mergeCell ref="B17:G17"/>
    <mergeCell ref="B102:C102"/>
    <mergeCell ref="B113:E113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7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2022-06-16T21:33:01Z</cp:lastPrinted>
  <dcterms:created xsi:type="dcterms:W3CDTF">2020-11-27T12:49:26Z</dcterms:created>
  <dcterms:modified xsi:type="dcterms:W3CDTF">2022-06-16T21:33:03Z</dcterms:modified>
</cp:coreProperties>
</file>