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83" i="1" s="1"/>
  <c r="C106" i="1" s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72" i="1" l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<sst xmlns="http://schemas.openxmlformats.org/spreadsheetml/2006/main" count="226" uniqueCount="146">
  <si>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</si>
  <si>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</si>
  <si>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</si>
  <si>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</si>
  <si>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</si>
  <si>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</si>
  <si>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</si>
  <si>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</si>
  <si>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</si>
  <si>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</si>
  <si>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</si>
  <si>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</si>
  <si>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</si>
  <si>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</si>
  <si>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</si>
  <si>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</si>
  <si>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</si>
  <si>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</si>
  <si>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</si>
  <si>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</si>
  <si>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</si>
  <si>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</si>
  <si>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</si>
  <si>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</si>
  <si>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</si>
  <si>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</si>
  <si>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</si>
  <si>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</si>
  <si>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</si>
  <si>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</si>
  <si>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</si>
  <si>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</si>
  <si>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</si>
  <si>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</si>
  <si>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</si>
  <si>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</si>
  <si>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</si>
  <si>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</si>
  <si>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</si>
  <si>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</si>
  <si>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</si>
  <si>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</si>
  <si>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</si>
  <si>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</si>
  <si>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</si>
  <si>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</si>
  <si>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</si>
  <si>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</si>
  <si>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</si>
  <si>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</si>
  <si>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</si>
  <si>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</si>
  <si>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</si>
  <si>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</si>
  <si>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</si>
  <si>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</si>
  <si>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 INVERNADERO</t>
  </si>
  <si>
    <t>VARIEDAD VHN</t>
  </si>
  <si>
    <t>MEDIO</t>
  </si>
  <si>
    <t xml:space="preserve">DEL MAULE </t>
  </si>
  <si>
    <t>RENDIMIENTO (kg./Há.)</t>
  </si>
  <si>
    <t>PLANTACION Y REPLANTE</t>
  </si>
  <si>
    <t>AMARRA</t>
  </si>
  <si>
    <t>APLICACIÓN AGROQUIMICOS</t>
  </si>
  <si>
    <t>VENTILAR INVERNADERO</t>
  </si>
  <si>
    <t>COSECHA</t>
  </si>
  <si>
    <t>CAJAS</t>
  </si>
  <si>
    <t>ROTOVATOR</t>
  </si>
  <si>
    <t>MAYO-JUNIO</t>
  </si>
  <si>
    <t>ACARREO INSUMOS</t>
  </si>
  <si>
    <t>ACARREO DE COSECHA</t>
  </si>
  <si>
    <t>SUPERFOSFATO TRIPLE</t>
  </si>
  <si>
    <t>NITRATO DE K</t>
  </si>
  <si>
    <t>KG</t>
  </si>
  <si>
    <t>MURIATO DE K</t>
  </si>
  <si>
    <t>NITRATO DE AMONIO</t>
  </si>
  <si>
    <t>ACIDO CITRICO</t>
  </si>
  <si>
    <t>SULFATO DE ZINC</t>
  </si>
  <si>
    <t>SULFATO DE MG.</t>
  </si>
  <si>
    <t>ACDIDO BORICO</t>
  </si>
  <si>
    <t>BASAMID</t>
  </si>
  <si>
    <t>ENGEO 247 SC</t>
  </si>
  <si>
    <t>LIT</t>
  </si>
  <si>
    <t>PREVICUR ENERGY</t>
  </si>
  <si>
    <t>JUNIO-JULIO</t>
  </si>
  <si>
    <t>SUCCESS 48</t>
  </si>
  <si>
    <t>NERES 505</t>
  </si>
  <si>
    <t>SUNFIRE 240 SC</t>
  </si>
  <si>
    <t>EVISEC 50 SP</t>
  </si>
  <si>
    <t>SOBRE DE 200 GRS</t>
  </si>
  <si>
    <t>BELLIS</t>
  </si>
  <si>
    <t>RUKAN KUAJA</t>
  </si>
  <si>
    <t>RUKAN K</t>
  </si>
  <si>
    <t>FOSFIMAX 40-20</t>
  </si>
  <si>
    <t>BENOMYL</t>
  </si>
  <si>
    <t>STREPTO PLUS</t>
  </si>
  <si>
    <t>PLANTULA</t>
  </si>
  <si>
    <t xml:space="preserve">UNIDAD </t>
  </si>
  <si>
    <t>MANTO TERMICO</t>
  </si>
  <si>
    <t>ROLLOS</t>
  </si>
  <si>
    <t>COLMENAS</t>
  </si>
  <si>
    <t>POLINIZACION ABEJORR.</t>
  </si>
  <si>
    <t xml:space="preserve">CAJAS 3/4 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</si>
  <si>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</si>
  <si>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</si>
  <si>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</si>
  <si>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</si>
  <si>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</si>
  <si>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</si>
  <si>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APLICACIÓN FERTILIZ.</t>
  </si>
  <si>
    <t xml:space="preserve">PLAGUICIDAS </t>
  </si>
  <si>
    <t>PRECIO ESPERADO ($/KG.)</t>
  </si>
  <si>
    <t>NOV-DIC</t>
  </si>
  <si>
    <t>MERC. NACIONAL</t>
  </si>
  <si>
    <t>HELADAS -LLUVIAS</t>
  </si>
  <si>
    <t>JUN-JUL</t>
  </si>
  <si>
    <t>JUN-DIC</t>
  </si>
  <si>
    <t>JUL-NOV</t>
  </si>
  <si>
    <t>JUL-SEPT</t>
  </si>
  <si>
    <t>JUL-DIC</t>
  </si>
  <si>
    <t>JUN-NOV</t>
  </si>
  <si>
    <t>MAY-JUN</t>
  </si>
  <si>
    <t>MELGA-CULTIVADORA</t>
  </si>
  <si>
    <t>MAY-DIC</t>
  </si>
  <si>
    <t>AGO-DIC</t>
  </si>
  <si>
    <t>SEPT-DIC</t>
  </si>
  <si>
    <t>JUN-AGO</t>
  </si>
  <si>
    <t>JUN-SEP</t>
  </si>
  <si>
    <t>AGO-SEPT</t>
  </si>
  <si>
    <t>OCT-DIC</t>
  </si>
  <si>
    <t>ESCENARIOS COSTO UNITARIO  ($/kg)</t>
  </si>
  <si>
    <t>Rendimiento (kg/hà)</t>
  </si>
  <si>
    <t>Costo unitario ($/kg) (*)</t>
  </si>
  <si>
    <t>N° Jornadas/HA.</t>
  </si>
  <si>
    <t>N° Jornadas/HA</t>
  </si>
  <si>
    <t>Cantidad (Kg/l/u)/HA</t>
  </si>
  <si>
    <t>UREA GR.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</si>
  <si>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</si>
  <si>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</si>
  <si>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</si>
  <si>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FERTIRRIGACION Y RIEGOS</t>
  </si>
  <si>
    <t>RASTRAJES (2)</t>
  </si>
  <si>
    <t>JM</t>
  </si>
  <si>
    <t>PODA Y DESHOJADO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</si>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</sst>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0" borderId="1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2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2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56</v>
      </c>
      <c r="D9" s="35"/>
      <c r="E9" s="121" t="s">
        <v>60</v>
      </c>
      <c r="F9" s="122"/>
      <c r="G9" s="115">
        <v>130000</v>
      </c>
    </row>
    <row r="10" spans="1:7" ht="15" x14ac:dyDescent="0.25">
      <c r="A10" s="33"/>
      <c r="B10" s="21" t="s">
        <v>1</v>
      </c>
      <c r="C10" s="22" t="s">
        <v>57</v>
      </c>
      <c r="D10" s="36"/>
      <c r="E10" s="119" t="s">
        <v>2</v>
      </c>
      <c r="F10" s="120"/>
      <c r="G10" s="23" t="s">
        <v>112</v>
      </c>
    </row>
    <row r="11" spans="1:7" ht="12" customHeight="1" x14ac:dyDescent="0.25">
      <c r="A11" s="33"/>
      <c r="B11" s="21" t="s">
        <v>3</v>
      </c>
      <c r="C11" s="23" t="s">
        <v>58</v>
      </c>
      <c r="D11" s="36"/>
      <c r="E11" s="119" t="s">
        <v>111</v>
      </c>
      <c r="F11" s="120"/>
      <c r="G11" s="25">
        <v>300</v>
      </c>
    </row>
    <row r="12" spans="1:7" ht="11.25" customHeight="1" x14ac:dyDescent="0.25">
      <c r="A12" s="33"/>
      <c r="B12" s="21" t="s">
        <v>4</v>
      </c>
      <c r="C12" s="24" t="s">
        <v>59</v>
      </c>
      <c r="D12" s="36"/>
      <c r="E12" s="7" t="s">
        <v>5</v>
      </c>
      <c r="F12" s="26"/>
      <c r="G12" s="27">
        <f>(G9*G11)</f>
        <v>39000000</v>
      </c>
    </row>
    <row r="13" spans="1:7" ht="16.5" customHeight="1" x14ac:dyDescent="0.25">
      <c r="A13" s="33"/>
      <c r="B13" s="21" t="s">
        <v>6</v>
      </c>
      <c r="C13" s="127" t="s">
        <v>145</v>
      </c>
      <c r="D13" s="36"/>
      <c r="E13" s="119" t="s">
        <v>7</v>
      </c>
      <c r="F13" s="120"/>
      <c r="G13" s="23" t="s">
        <v>113</v>
      </c>
    </row>
    <row r="14" spans="1:7" ht="17.25" customHeight="1" x14ac:dyDescent="0.25">
      <c r="A14" s="33"/>
      <c r="B14" s="21" t="s">
        <v>8</v>
      </c>
      <c r="C14" s="127" t="s">
        <v>145</v>
      </c>
      <c r="D14" s="36"/>
      <c r="E14" s="119" t="s">
        <v>9</v>
      </c>
      <c r="F14" s="120"/>
      <c r="G14" s="23" t="s">
        <v>112</v>
      </c>
    </row>
    <row r="15" spans="1:7" ht="12.75" customHeight="1" x14ac:dyDescent="0.25">
      <c r="A15" s="33"/>
      <c r="B15" s="21" t="s">
        <v>10</v>
      </c>
      <c r="C15" s="23" t="s">
        <v>144</v>
      </c>
      <c r="D15" s="36"/>
      <c r="E15" s="123" t="s">
        <v>11</v>
      </c>
      <c r="F15" s="124"/>
      <c r="G15" s="24" t="s">
        <v>114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12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13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14</v>
      </c>
      <c r="C20" s="104" t="s">
        <v>15</v>
      </c>
      <c r="D20" s="104" t="s">
        <v>133</v>
      </c>
      <c r="E20" s="104" t="s">
        <v>17</v>
      </c>
      <c r="F20" s="104" t="s">
        <v>18</v>
      </c>
      <c r="G20" s="104" t="s">
        <v>19</v>
      </c>
    </row>
    <row r="21" spans="1:7" ht="12.75" customHeight="1" x14ac:dyDescent="0.25">
      <c r="A21" s="33"/>
      <c r="B21" s="14" t="s">
        <v>61</v>
      </c>
      <c r="C21" s="15" t="s">
        <v>20</v>
      </c>
      <c r="D21" s="28">
        <v>20</v>
      </c>
      <c r="E21" s="15" t="s">
        <v>115</v>
      </c>
      <c r="F21" s="27">
        <v>30000</v>
      </c>
      <c r="G21" s="27">
        <f>(D21*F21)</f>
        <v>600000</v>
      </c>
    </row>
    <row r="22" spans="1:7" ht="15" x14ac:dyDescent="0.25">
      <c r="A22" s="33"/>
      <c r="B22" s="14" t="s">
        <v>140</v>
      </c>
      <c r="C22" s="15" t="s">
        <v>20</v>
      </c>
      <c r="D22" s="28">
        <v>17</v>
      </c>
      <c r="E22" s="8" t="s">
        <v>116</v>
      </c>
      <c r="F22" s="27">
        <v>30000</v>
      </c>
      <c r="G22" s="27">
        <f t="shared" ref="G22:G28" si="0">(D22*F22)</f>
        <v>510000</v>
      </c>
    </row>
    <row r="23" spans="1:7" ht="15" x14ac:dyDescent="0.25">
      <c r="A23" s="33"/>
      <c r="B23" s="14" t="s">
        <v>109</v>
      </c>
      <c r="C23" s="15" t="s">
        <v>20</v>
      </c>
      <c r="D23" s="28">
        <v>5</v>
      </c>
      <c r="E23" s="8" t="s">
        <v>116</v>
      </c>
      <c r="F23" s="27">
        <v>30000</v>
      </c>
      <c r="G23" s="27">
        <f t="shared" si="0"/>
        <v>150000</v>
      </c>
    </row>
    <row r="24" spans="1:7" ht="15" x14ac:dyDescent="0.25">
      <c r="A24" s="33"/>
      <c r="B24" s="14" t="s">
        <v>143</v>
      </c>
      <c r="C24" s="15" t="s">
        <v>20</v>
      </c>
      <c r="D24" s="28">
        <v>100</v>
      </c>
      <c r="E24" s="15" t="s">
        <v>117</v>
      </c>
      <c r="F24" s="27">
        <v>30000</v>
      </c>
      <c r="G24" s="27">
        <f t="shared" si="0"/>
        <v>3000000</v>
      </c>
    </row>
    <row r="25" spans="1:7" ht="15" x14ac:dyDescent="0.25">
      <c r="A25" s="33"/>
      <c r="B25" s="14" t="s">
        <v>62</v>
      </c>
      <c r="C25" s="15" t="s">
        <v>20</v>
      </c>
      <c r="D25" s="28">
        <v>12</v>
      </c>
      <c r="E25" s="15" t="s">
        <v>118</v>
      </c>
      <c r="F25" s="27">
        <v>30000</v>
      </c>
      <c r="G25" s="27">
        <f t="shared" si="0"/>
        <v>360000</v>
      </c>
    </row>
    <row r="26" spans="1:7" ht="13.5" customHeight="1" x14ac:dyDescent="0.25">
      <c r="A26" s="33"/>
      <c r="B26" s="14" t="s">
        <v>63</v>
      </c>
      <c r="C26" s="15" t="s">
        <v>20</v>
      </c>
      <c r="D26" s="28">
        <v>15</v>
      </c>
      <c r="E26" s="15" t="s">
        <v>120</v>
      </c>
      <c r="F26" s="27">
        <v>30000</v>
      </c>
      <c r="G26" s="27">
        <f t="shared" si="0"/>
        <v>450000</v>
      </c>
    </row>
    <row r="27" spans="1:7" ht="13.5" customHeight="1" x14ac:dyDescent="0.25">
      <c r="A27" s="33"/>
      <c r="B27" s="14" t="s">
        <v>64</v>
      </c>
      <c r="C27" s="15" t="s">
        <v>20</v>
      </c>
      <c r="D27" s="28">
        <v>50</v>
      </c>
      <c r="E27" s="15" t="s">
        <v>116</v>
      </c>
      <c r="F27" s="27">
        <v>30000</v>
      </c>
      <c r="G27" s="27">
        <f t="shared" si="0"/>
        <v>1500000</v>
      </c>
    </row>
    <row r="28" spans="1:7" ht="12.75" customHeight="1" x14ac:dyDescent="0.25">
      <c r="A28" s="33"/>
      <c r="B28" s="14" t="s">
        <v>65</v>
      </c>
      <c r="C28" s="15" t="s">
        <v>20</v>
      </c>
      <c r="D28" s="28">
        <v>50</v>
      </c>
      <c r="E28" s="15" t="s">
        <v>112</v>
      </c>
      <c r="F28" s="27">
        <v>30000</v>
      </c>
      <c r="G28" s="27">
        <f t="shared" si="0"/>
        <v>1500000</v>
      </c>
    </row>
    <row r="29" spans="1:7" ht="12.75" customHeight="1" x14ac:dyDescent="0.25">
      <c r="A29" s="33"/>
      <c r="B29" s="103" t="s">
        <v>21</v>
      </c>
      <c r="C29" s="106"/>
      <c r="D29" s="106"/>
      <c r="E29" s="106"/>
      <c r="F29" s="107"/>
      <c r="G29" s="108">
        <f>SUM(G21:G28)</f>
        <v>8070000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22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14</v>
      </c>
      <c r="C32" s="104" t="s">
        <v>15</v>
      </c>
      <c r="D32" s="104" t="s">
        <v>16</v>
      </c>
      <c r="E32" s="105" t="s">
        <v>17</v>
      </c>
      <c r="F32" s="104" t="s">
        <v>18</v>
      </c>
      <c r="G32" s="105" t="s">
        <v>19</v>
      </c>
    </row>
    <row r="33" spans="1:255" ht="12" customHeight="1" x14ac:dyDescent="0.25">
      <c r="A33" s="33"/>
      <c r="B33" s="116" t="s">
        <v>139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23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24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14</v>
      </c>
      <c r="C37" s="105" t="s">
        <v>15</v>
      </c>
      <c r="D37" s="105" t="s">
        <v>134</v>
      </c>
      <c r="E37" s="105" t="s">
        <v>17</v>
      </c>
      <c r="F37" s="104" t="s">
        <v>18</v>
      </c>
      <c r="G37" s="105" t="s">
        <v>19</v>
      </c>
    </row>
    <row r="38" spans="1:255" ht="12.75" customHeight="1" x14ac:dyDescent="0.25">
      <c r="A38" s="33"/>
      <c r="B38" s="14" t="s">
        <v>67</v>
      </c>
      <c r="C38" s="15" t="s">
        <v>142</v>
      </c>
      <c r="D38" s="28">
        <v>0.35</v>
      </c>
      <c r="E38" s="15" t="s">
        <v>121</v>
      </c>
      <c r="F38" s="27">
        <v>195000</v>
      </c>
      <c r="G38" s="27">
        <f t="shared" ref="G38:G42" si="1">(D38*F38)</f>
        <v>68250</v>
      </c>
    </row>
    <row r="39" spans="1:255" ht="12.75" customHeight="1" x14ac:dyDescent="0.25">
      <c r="A39" s="33"/>
      <c r="B39" s="14" t="s">
        <v>141</v>
      </c>
      <c r="C39" s="15" t="s">
        <v>142</v>
      </c>
      <c r="D39" s="28">
        <v>0.4</v>
      </c>
      <c r="E39" s="15" t="s">
        <v>121</v>
      </c>
      <c r="F39" s="27">
        <v>195000</v>
      </c>
      <c r="G39" s="27">
        <f t="shared" si="1"/>
        <v>78000</v>
      </c>
    </row>
    <row r="40" spans="1:255" ht="12.75" customHeight="1" x14ac:dyDescent="0.25">
      <c r="A40" s="33"/>
      <c r="B40" s="14" t="s">
        <v>122</v>
      </c>
      <c r="C40" s="15" t="s">
        <v>142</v>
      </c>
      <c r="D40" s="28">
        <v>0.2</v>
      </c>
      <c r="E40" s="15" t="s">
        <v>121</v>
      </c>
      <c r="F40" s="27">
        <v>195000</v>
      </c>
      <c r="G40" s="27">
        <f t="shared" si="1"/>
        <v>39000</v>
      </c>
    </row>
    <row r="41" spans="1:255" ht="12.75" customHeight="1" x14ac:dyDescent="0.25">
      <c r="A41" s="33"/>
      <c r="B41" s="14" t="s">
        <v>69</v>
      </c>
      <c r="C41" s="15" t="s">
        <v>142</v>
      </c>
      <c r="D41" s="28">
        <v>0.1</v>
      </c>
      <c r="E41" s="15" t="s">
        <v>119</v>
      </c>
      <c r="F41" s="27">
        <v>195000</v>
      </c>
      <c r="G41" s="27">
        <f t="shared" si="1"/>
        <v>19500</v>
      </c>
    </row>
    <row r="42" spans="1:255" ht="12.75" customHeight="1" x14ac:dyDescent="0.25">
      <c r="A42" s="33"/>
      <c r="B42" s="14" t="s">
        <v>70</v>
      </c>
      <c r="C42" s="15" t="s">
        <v>142</v>
      </c>
      <c r="D42" s="28">
        <v>0.1</v>
      </c>
      <c r="E42" s="15" t="s">
        <v>112</v>
      </c>
      <c r="F42" s="27">
        <v>195000</v>
      </c>
      <c r="G42" s="27">
        <f t="shared" si="1"/>
        <v>19500</v>
      </c>
    </row>
    <row r="43" spans="1:255" s="4" customFormat="1" ht="12.75" customHeight="1" x14ac:dyDescent="0.25">
      <c r="A43" s="37"/>
      <c r="B43" s="103" t="s">
        <v>25</v>
      </c>
      <c r="C43" s="110"/>
      <c r="D43" s="110"/>
      <c r="E43" s="110"/>
      <c r="F43" s="111"/>
      <c r="G43" s="108">
        <f>SUM(G38:G42)</f>
        <v>224250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26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27</v>
      </c>
      <c r="C46" s="104" t="s">
        <v>28</v>
      </c>
      <c r="D46" s="104" t="s">
        <v>135</v>
      </c>
      <c r="E46" s="104" t="s">
        <v>17</v>
      </c>
      <c r="F46" s="104" t="s">
        <v>18</v>
      </c>
      <c r="G46" s="104" t="s">
        <v>19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30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136</v>
      </c>
      <c r="C48" s="31" t="s">
        <v>73</v>
      </c>
      <c r="D48" s="31">
        <v>400</v>
      </c>
      <c r="E48" s="31" t="s">
        <v>68</v>
      </c>
      <c r="F48" s="32">
        <v>1390</v>
      </c>
      <c r="G48" s="17">
        <f>D48*F48</f>
        <v>556000</v>
      </c>
      <c r="K48" s="2"/>
    </row>
    <row r="49" spans="1:7" ht="12.75" customHeight="1" x14ac:dyDescent="0.25">
      <c r="A49" s="33"/>
      <c r="B49" s="7" t="s">
        <v>71</v>
      </c>
      <c r="C49" s="8" t="s">
        <v>73</v>
      </c>
      <c r="D49" s="19">
        <v>500</v>
      </c>
      <c r="E49" s="8" t="s">
        <v>68</v>
      </c>
      <c r="F49" s="9">
        <v>1340</v>
      </c>
      <c r="G49" s="16">
        <f>D49*F49</f>
        <v>670000</v>
      </c>
    </row>
    <row r="50" spans="1:7" ht="12.75" customHeight="1" x14ac:dyDescent="0.25">
      <c r="A50" s="33"/>
      <c r="B50" s="7" t="s">
        <v>72</v>
      </c>
      <c r="C50" s="10" t="s">
        <v>73</v>
      </c>
      <c r="D50" s="10">
        <v>1000</v>
      </c>
      <c r="E50" s="10" t="s">
        <v>123</v>
      </c>
      <c r="F50" s="9">
        <v>1880</v>
      </c>
      <c r="G50" s="17">
        <f t="shared" ref="G50:G71" si="2">D50*F50</f>
        <v>1880000</v>
      </c>
    </row>
    <row r="51" spans="1:7" ht="12.75" customHeight="1" x14ac:dyDescent="0.25">
      <c r="A51" s="33"/>
      <c r="B51" s="7" t="s">
        <v>74</v>
      </c>
      <c r="C51" s="8" t="s">
        <v>73</v>
      </c>
      <c r="D51" s="19">
        <v>611</v>
      </c>
      <c r="E51" s="10" t="s">
        <v>123</v>
      </c>
      <c r="F51" s="9">
        <v>1440</v>
      </c>
      <c r="G51" s="17">
        <f t="shared" si="2"/>
        <v>879840</v>
      </c>
    </row>
    <row r="52" spans="1:7" ht="12.75" customHeight="1" x14ac:dyDescent="0.25">
      <c r="A52" s="33"/>
      <c r="B52" s="7" t="s">
        <v>75</v>
      </c>
      <c r="C52" s="8" t="s">
        <v>73</v>
      </c>
      <c r="D52" s="19">
        <v>584</v>
      </c>
      <c r="E52" s="8" t="s">
        <v>119</v>
      </c>
      <c r="F52" s="9">
        <v>850</v>
      </c>
      <c r="G52" s="17">
        <f t="shared" si="2"/>
        <v>496400</v>
      </c>
    </row>
    <row r="53" spans="1:7" ht="12.75" customHeight="1" x14ac:dyDescent="0.25">
      <c r="A53" s="33"/>
      <c r="B53" s="7" t="s">
        <v>76</v>
      </c>
      <c r="C53" s="10" t="s">
        <v>73</v>
      </c>
      <c r="D53" s="10">
        <v>4</v>
      </c>
      <c r="E53" s="8" t="s">
        <v>119</v>
      </c>
      <c r="F53" s="9">
        <v>1320</v>
      </c>
      <c r="G53" s="17">
        <f t="shared" si="2"/>
        <v>5280</v>
      </c>
    </row>
    <row r="54" spans="1:7" ht="12.75" customHeight="1" x14ac:dyDescent="0.25">
      <c r="A54" s="33"/>
      <c r="B54" s="7" t="s">
        <v>77</v>
      </c>
      <c r="C54" s="8" t="s">
        <v>73</v>
      </c>
      <c r="D54" s="19">
        <v>14</v>
      </c>
      <c r="E54" s="8" t="s">
        <v>119</v>
      </c>
      <c r="F54" s="9">
        <v>1290</v>
      </c>
      <c r="G54" s="17">
        <f t="shared" si="2"/>
        <v>18060</v>
      </c>
    </row>
    <row r="55" spans="1:7" ht="12.75" customHeight="1" x14ac:dyDescent="0.25">
      <c r="A55" s="33"/>
      <c r="B55" s="7" t="s">
        <v>78</v>
      </c>
      <c r="C55" s="8" t="s">
        <v>73</v>
      </c>
      <c r="D55" s="19">
        <v>10</v>
      </c>
      <c r="E55" s="8" t="s">
        <v>119</v>
      </c>
      <c r="F55" s="9">
        <v>520</v>
      </c>
      <c r="G55" s="17">
        <f t="shared" si="2"/>
        <v>5200</v>
      </c>
    </row>
    <row r="56" spans="1:7" ht="12.75" customHeight="1" x14ac:dyDescent="0.25">
      <c r="A56" s="33"/>
      <c r="B56" s="7" t="s">
        <v>79</v>
      </c>
      <c r="C56" s="10" t="s">
        <v>73</v>
      </c>
      <c r="D56" s="10">
        <v>10</v>
      </c>
      <c r="E56" s="8" t="s">
        <v>119</v>
      </c>
      <c r="F56" s="9">
        <v>1100</v>
      </c>
      <c r="G56" s="17">
        <f t="shared" si="2"/>
        <v>11000</v>
      </c>
    </row>
    <row r="57" spans="1:7" ht="12.75" customHeight="1" x14ac:dyDescent="0.25">
      <c r="A57" s="33"/>
      <c r="B57" s="11" t="s">
        <v>110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80</v>
      </c>
      <c r="C58" s="10" t="s">
        <v>73</v>
      </c>
      <c r="D58" s="10">
        <v>250</v>
      </c>
      <c r="E58" s="8" t="s">
        <v>119</v>
      </c>
      <c r="F58" s="9">
        <v>6500</v>
      </c>
      <c r="G58" s="17">
        <f t="shared" si="2"/>
        <v>1625000</v>
      </c>
    </row>
    <row r="59" spans="1:7" ht="12.75" customHeight="1" x14ac:dyDescent="0.25">
      <c r="A59" s="33"/>
      <c r="B59" s="7" t="s">
        <v>81</v>
      </c>
      <c r="C59" s="10" t="s">
        <v>82</v>
      </c>
      <c r="D59" s="10">
        <v>0.3</v>
      </c>
      <c r="E59" s="8" t="s">
        <v>119</v>
      </c>
      <c r="F59" s="9">
        <v>97284</v>
      </c>
      <c r="G59" s="17">
        <f t="shared" si="2"/>
        <v>29185.200000000001</v>
      </c>
    </row>
    <row r="60" spans="1:7" ht="12.75" customHeight="1" x14ac:dyDescent="0.25">
      <c r="A60" s="33"/>
      <c r="B60" s="7" t="s">
        <v>83</v>
      </c>
      <c r="C60" s="10" t="s">
        <v>82</v>
      </c>
      <c r="D60" s="10">
        <v>2</v>
      </c>
      <c r="E60" s="8" t="s">
        <v>84</v>
      </c>
      <c r="F60" s="9">
        <v>31100</v>
      </c>
      <c r="G60" s="17">
        <f t="shared" si="2"/>
        <v>62200</v>
      </c>
    </row>
    <row r="61" spans="1:7" ht="12.75" customHeight="1" x14ac:dyDescent="0.25">
      <c r="A61" s="33"/>
      <c r="B61" s="7" t="s">
        <v>85</v>
      </c>
      <c r="C61" s="10" t="s">
        <v>82</v>
      </c>
      <c r="D61" s="10">
        <v>0.5</v>
      </c>
      <c r="E61" s="8" t="s">
        <v>124</v>
      </c>
      <c r="F61" s="9">
        <v>520116</v>
      </c>
      <c r="G61" s="17">
        <f t="shared" si="2"/>
        <v>260058</v>
      </c>
    </row>
    <row r="62" spans="1:7" ht="12.75" customHeight="1" x14ac:dyDescent="0.25">
      <c r="A62" s="33"/>
      <c r="B62" s="7" t="s">
        <v>86</v>
      </c>
      <c r="C62" s="8" t="s">
        <v>73</v>
      </c>
      <c r="D62" s="19">
        <v>2</v>
      </c>
      <c r="E62" s="8" t="s">
        <v>125</v>
      </c>
      <c r="F62" s="9">
        <v>30400</v>
      </c>
      <c r="G62" s="17">
        <f t="shared" si="2"/>
        <v>60800</v>
      </c>
    </row>
    <row r="63" spans="1:7" ht="12.75" customHeight="1" x14ac:dyDescent="0.25">
      <c r="A63" s="33"/>
      <c r="B63" s="7" t="s">
        <v>87</v>
      </c>
      <c r="C63" s="8" t="s">
        <v>82</v>
      </c>
      <c r="D63" s="19">
        <v>0.5</v>
      </c>
      <c r="E63" s="8" t="s">
        <v>125</v>
      </c>
      <c r="F63" s="12">
        <v>105000</v>
      </c>
      <c r="G63" s="18">
        <f t="shared" si="2"/>
        <v>52500</v>
      </c>
    </row>
    <row r="64" spans="1:7" ht="12.75" customHeight="1" x14ac:dyDescent="0.25">
      <c r="A64" s="33"/>
      <c r="B64" s="7" t="s">
        <v>88</v>
      </c>
      <c r="C64" s="8" t="s">
        <v>89</v>
      </c>
      <c r="D64" s="19">
        <v>3</v>
      </c>
      <c r="E64" s="8" t="s">
        <v>125</v>
      </c>
      <c r="F64" s="12">
        <v>11000</v>
      </c>
      <c r="G64" s="18">
        <f t="shared" si="2"/>
        <v>33000</v>
      </c>
    </row>
    <row r="65" spans="1:255" ht="12.75" customHeight="1" x14ac:dyDescent="0.25">
      <c r="A65" s="33"/>
      <c r="B65" s="7" t="s">
        <v>90</v>
      </c>
      <c r="C65" s="8" t="s">
        <v>82</v>
      </c>
      <c r="D65" s="19">
        <v>0.5</v>
      </c>
      <c r="E65" s="8" t="s">
        <v>125</v>
      </c>
      <c r="F65" s="12">
        <v>137000</v>
      </c>
      <c r="G65" s="18">
        <f t="shared" si="2"/>
        <v>68500</v>
      </c>
    </row>
    <row r="66" spans="1:255" ht="12.75" customHeight="1" x14ac:dyDescent="0.25">
      <c r="A66" s="33"/>
      <c r="B66" s="7" t="s">
        <v>91</v>
      </c>
      <c r="C66" s="8" t="s">
        <v>82</v>
      </c>
      <c r="D66" s="19">
        <v>1</v>
      </c>
      <c r="E66" s="8" t="s">
        <v>126</v>
      </c>
      <c r="F66" s="12">
        <v>63000</v>
      </c>
      <c r="G66" s="18">
        <f t="shared" si="2"/>
        <v>63000</v>
      </c>
    </row>
    <row r="67" spans="1:255" ht="12.75" customHeight="1" x14ac:dyDescent="0.25">
      <c r="A67" s="33"/>
      <c r="B67" s="7" t="s">
        <v>92</v>
      </c>
      <c r="C67" s="8" t="s">
        <v>82</v>
      </c>
      <c r="D67" s="19">
        <v>3</v>
      </c>
      <c r="E67" s="8" t="s">
        <v>124</v>
      </c>
      <c r="F67" s="12">
        <v>10000</v>
      </c>
      <c r="G67" s="18">
        <f t="shared" si="2"/>
        <v>30000</v>
      </c>
    </row>
    <row r="68" spans="1:255" ht="12.75" customHeight="1" x14ac:dyDescent="0.25">
      <c r="A68" s="33"/>
      <c r="B68" s="7" t="s">
        <v>93</v>
      </c>
      <c r="C68" s="8" t="s">
        <v>82</v>
      </c>
      <c r="D68" s="19">
        <v>15</v>
      </c>
      <c r="E68" s="8" t="s">
        <v>119</v>
      </c>
      <c r="F68" s="12">
        <v>10000</v>
      </c>
      <c r="G68" s="18">
        <f t="shared" si="2"/>
        <v>150000</v>
      </c>
    </row>
    <row r="69" spans="1:255" ht="12.75" customHeight="1" x14ac:dyDescent="0.25">
      <c r="A69" s="33"/>
      <c r="B69" s="7" t="s">
        <v>94</v>
      </c>
      <c r="C69" s="8" t="s">
        <v>73</v>
      </c>
      <c r="D69" s="19">
        <v>3</v>
      </c>
      <c r="E69" s="8" t="s">
        <v>119</v>
      </c>
      <c r="F69" s="12">
        <v>5600</v>
      </c>
      <c r="G69" s="18">
        <f t="shared" si="2"/>
        <v>16800</v>
      </c>
    </row>
    <row r="70" spans="1:255" ht="12.75" customHeight="1" x14ac:dyDescent="0.25">
      <c r="A70" s="33"/>
      <c r="B70" s="7" t="s">
        <v>95</v>
      </c>
      <c r="C70" s="8" t="s">
        <v>73</v>
      </c>
      <c r="D70" s="19">
        <v>0.3</v>
      </c>
      <c r="E70" s="8" t="s">
        <v>127</v>
      </c>
      <c r="F70" s="12">
        <v>67000</v>
      </c>
      <c r="G70" s="18">
        <f t="shared" si="2"/>
        <v>20100</v>
      </c>
    </row>
    <row r="71" spans="1:255" ht="12.75" customHeight="1" x14ac:dyDescent="0.25">
      <c r="A71" s="33"/>
      <c r="B71" s="11" t="s">
        <v>96</v>
      </c>
      <c r="C71" s="8" t="s">
        <v>97</v>
      </c>
      <c r="D71" s="19">
        <v>28000</v>
      </c>
      <c r="E71" s="8" t="s">
        <v>115</v>
      </c>
      <c r="F71" s="12">
        <v>200</v>
      </c>
      <c r="G71" s="18">
        <f t="shared" si="2"/>
        <v>5600000</v>
      </c>
    </row>
    <row r="72" spans="1:255" s="4" customFormat="1" ht="13.5" customHeight="1" x14ac:dyDescent="0.25">
      <c r="A72" s="37"/>
      <c r="B72" s="103" t="s">
        <v>31</v>
      </c>
      <c r="C72" s="110"/>
      <c r="D72" s="110"/>
      <c r="E72" s="110"/>
      <c r="F72" s="111"/>
      <c r="G72" s="108">
        <f>SUM(G47:G71)</f>
        <v>12592923.199999999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32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33</v>
      </c>
      <c r="C75" s="104" t="s">
        <v>28</v>
      </c>
      <c r="D75" s="104" t="s">
        <v>29</v>
      </c>
      <c r="E75" s="105" t="s">
        <v>17</v>
      </c>
      <c r="F75" s="104" t="s">
        <v>18</v>
      </c>
      <c r="G75" s="105" t="s">
        <v>19</v>
      </c>
    </row>
    <row r="76" spans="1:255" ht="12.75" customHeight="1" x14ac:dyDescent="0.25">
      <c r="A76" s="33"/>
      <c r="B76" s="14" t="s">
        <v>98</v>
      </c>
      <c r="C76" s="8" t="s">
        <v>99</v>
      </c>
      <c r="D76" s="20">
        <v>6</v>
      </c>
      <c r="E76" s="8" t="s">
        <v>126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101</v>
      </c>
      <c r="C77" s="8" t="s">
        <v>100</v>
      </c>
      <c r="D77" s="20">
        <v>10</v>
      </c>
      <c r="E77" s="15" t="s">
        <v>128</v>
      </c>
      <c r="F77" s="12">
        <v>40000</v>
      </c>
      <c r="G77" s="12">
        <f t="shared" ref="G77:G82" si="3">D77*F77</f>
        <v>400000</v>
      </c>
    </row>
    <row r="78" spans="1:255" ht="12.75" customHeight="1" x14ac:dyDescent="0.25">
      <c r="A78" s="33"/>
      <c r="B78" s="14" t="s">
        <v>102</v>
      </c>
      <c r="C78" s="8" t="s">
        <v>66</v>
      </c>
      <c r="D78" s="20">
        <v>10000</v>
      </c>
      <c r="E78" s="15" t="s">
        <v>129</v>
      </c>
      <c r="F78" s="12">
        <v>400</v>
      </c>
      <c r="G78" s="12">
        <f t="shared" si="3"/>
        <v>4000000</v>
      </c>
    </row>
    <row r="79" spans="1:255" ht="12.75" customHeight="1" x14ac:dyDescent="0.25">
      <c r="A79" s="33"/>
      <c r="B79" s="14" t="s">
        <v>103</v>
      </c>
      <c r="C79" s="8" t="s">
        <v>104</v>
      </c>
      <c r="D79" s="20">
        <v>1</v>
      </c>
      <c r="E79" s="15" t="s">
        <v>115</v>
      </c>
      <c r="F79" s="12">
        <v>385000</v>
      </c>
      <c r="G79" s="12">
        <f t="shared" si="3"/>
        <v>385000</v>
      </c>
    </row>
    <row r="80" spans="1:255" ht="12.75" customHeight="1" x14ac:dyDescent="0.25">
      <c r="A80" s="33"/>
      <c r="B80" s="14" t="s">
        <v>105</v>
      </c>
      <c r="C80" s="8" t="s">
        <v>73</v>
      </c>
      <c r="D80" s="20">
        <v>40</v>
      </c>
      <c r="E80" s="8" t="s">
        <v>116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106</v>
      </c>
      <c r="C81" s="8" t="s">
        <v>104</v>
      </c>
      <c r="D81" s="20">
        <v>1</v>
      </c>
      <c r="E81" s="8" t="s">
        <v>107</v>
      </c>
      <c r="F81" s="12">
        <v>150000</v>
      </c>
      <c r="G81" s="12">
        <f t="shared" si="3"/>
        <v>150000</v>
      </c>
    </row>
    <row r="82" spans="1:255" ht="12.75" customHeight="1" x14ac:dyDescent="0.25">
      <c r="A82" s="33"/>
      <c r="B82" s="14" t="s">
        <v>108</v>
      </c>
      <c r="C82" s="8" t="s">
        <v>104</v>
      </c>
      <c r="D82" s="20">
        <v>1</v>
      </c>
      <c r="E82" s="8" t="s">
        <v>107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34</v>
      </c>
      <c r="C83" s="106"/>
      <c r="D83" s="106"/>
      <c r="E83" s="106"/>
      <c r="F83" s="107"/>
      <c r="G83" s="108">
        <f>SUM(G76:G82)</f>
        <v>5655000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35</v>
      </c>
      <c r="C85" s="93"/>
      <c r="D85" s="93"/>
      <c r="E85" s="93"/>
      <c r="F85" s="93"/>
      <c r="G85" s="94">
        <f>G29+G43+G72+G83</f>
        <v>26542173.199999999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36</v>
      </c>
      <c r="C86" s="50"/>
      <c r="D86" s="50"/>
      <c r="E86" s="50"/>
      <c r="F86" s="50"/>
      <c r="G86" s="96">
        <f>G85*0.05</f>
        <v>1327108.6600000001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37</v>
      </c>
      <c r="C87" s="49"/>
      <c r="D87" s="49"/>
      <c r="E87" s="49"/>
      <c r="F87" s="49"/>
      <c r="G87" s="98">
        <f>G86+G85</f>
        <v>27869281.859999999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38</v>
      </c>
      <c r="C88" s="50"/>
      <c r="D88" s="50"/>
      <c r="E88" s="50"/>
      <c r="F88" s="50"/>
      <c r="G88" s="96">
        <f>G12</f>
        <v>39000000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39</v>
      </c>
      <c r="C89" s="100"/>
      <c r="D89" s="100"/>
      <c r="E89" s="100"/>
      <c r="F89" s="100"/>
      <c r="G89" s="101">
        <f>G88-G87</f>
        <v>11130718.140000001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138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137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40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41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42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43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44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45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46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33</v>
      </c>
      <c r="C101" s="80" t="s">
        <v>47</v>
      </c>
      <c r="D101" s="81" t="s">
        <v>48</v>
      </c>
      <c r="E101" s="55"/>
      <c r="F101" s="64"/>
      <c r="G101" s="63"/>
    </row>
    <row r="102" spans="1:7" ht="12" customHeight="1" x14ac:dyDescent="0.25">
      <c r="A102" s="33"/>
      <c r="B102" s="82" t="s">
        <v>49</v>
      </c>
      <c r="C102" s="83">
        <f>G29</f>
        <v>8070000</v>
      </c>
      <c r="D102" s="84">
        <f>(C102/C108)</f>
        <v>0.28956612662426173</v>
      </c>
      <c r="E102" s="55"/>
      <c r="F102" s="64"/>
      <c r="G102" s="63"/>
    </row>
    <row r="103" spans="1:7" ht="12" customHeight="1" x14ac:dyDescent="0.25">
      <c r="A103" s="33"/>
      <c r="B103" s="82" t="s">
        <v>50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51</v>
      </c>
      <c r="C104" s="83">
        <f>G43</f>
        <v>224250</v>
      </c>
      <c r="D104" s="84">
        <f>(C104/C108)</f>
        <v>8.0464936673470492E-3</v>
      </c>
      <c r="E104" s="55"/>
      <c r="F104" s="64"/>
      <c r="G104" s="63"/>
    </row>
    <row r="105" spans="1:7" ht="12" customHeight="1" x14ac:dyDescent="0.25">
      <c r="A105" s="33"/>
      <c r="B105" s="82" t="s">
        <v>27</v>
      </c>
      <c r="C105" s="83">
        <f>G72</f>
        <v>12592923.199999999</v>
      </c>
      <c r="D105" s="84">
        <f>(C105/C108)</f>
        <v>0.45185675265189629</v>
      </c>
      <c r="E105" s="55"/>
      <c r="F105" s="64"/>
      <c r="G105" s="63"/>
    </row>
    <row r="106" spans="1:7" ht="12" customHeight="1" x14ac:dyDescent="0.25">
      <c r="A106" s="33"/>
      <c r="B106" s="82" t="s">
        <v>52</v>
      </c>
      <c r="C106" s="86">
        <f>G83</f>
        <v>5655000</v>
      </c>
      <c r="D106" s="84">
        <f>(C106/C108)</f>
        <v>0.20291157943744734</v>
      </c>
      <c r="E106" s="56"/>
      <c r="F106" s="65"/>
      <c r="G106" s="63"/>
    </row>
    <row r="107" spans="1:7" ht="12" customHeight="1" x14ac:dyDescent="0.25">
      <c r="A107" s="33"/>
      <c r="B107" s="82" t="s">
        <v>53</v>
      </c>
      <c r="C107" s="86">
        <f>G86</f>
        <v>1327108.6600000001</v>
      </c>
      <c r="D107" s="84">
        <f>(C107/C108)</f>
        <v>4.7619047619047623E-2</v>
      </c>
      <c r="E107" s="56"/>
      <c r="F107" s="65"/>
      <c r="G107" s="63"/>
    </row>
    <row r="108" spans="1:7" ht="12.75" customHeight="1" x14ac:dyDescent="0.25">
      <c r="A108" s="33"/>
      <c r="B108" s="79" t="s">
        <v>54</v>
      </c>
      <c r="C108" s="87">
        <f>SUM(C102:C107)</f>
        <v>27869281.859999999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130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131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132</v>
      </c>
      <c r="C113" s="91">
        <f>(G87/C112)</f>
        <v>163.93695211764705</v>
      </c>
      <c r="D113" s="91">
        <f>(G87/D112)</f>
        <v>154.82934366666666</v>
      </c>
      <c r="E113" s="91">
        <f>(G87/E112)</f>
        <v>146.68043084210527</v>
      </c>
      <c r="F113" s="66"/>
      <c r="G113" s="67"/>
    </row>
    <row r="114" spans="1:7" ht="15.6" customHeight="1" x14ac:dyDescent="0.25">
      <c r="A114" s="33"/>
      <c r="B114" s="53" t="s">
        <v>55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2022-07-26T14:56:08Z</dcterms:modified>
</cp:coreProperties>
</file>