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-105" yWindow="-105" windowWidth="19425" windowHeight="1030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67" i="1"/>
  <c r="G66" i="1"/>
  <c r="G65" i="1"/>
  <c r="G64" i="1"/>
  <c r="G63" i="1"/>
  <c r="G62" i="1"/>
  <c r="G60" i="1"/>
  <c r="F59" i="1"/>
  <c r="G59" i="1" s="1"/>
  <c r="G58" i="1"/>
  <c r="G56" i="1"/>
  <c r="G55" i="1"/>
  <c r="G54" i="1"/>
  <c r="G53" i="1"/>
  <c r="G52" i="1"/>
  <c r="G51" i="1"/>
  <c r="G49" i="1"/>
  <c r="G43" i="1"/>
  <c r="G42" i="1"/>
  <c r="G41" i="1"/>
  <c r="G37" i="1"/>
  <c r="C102" i="1" s="1"/>
  <c r="G31" i="1"/>
  <c r="G30" i="1"/>
  <c r="G29" i="1"/>
  <c r="G28" i="1"/>
  <c r="G27" i="1"/>
  <c r="G26" i="1"/>
  <c r="G25" i="1"/>
  <c r="G24" i="1"/>
  <c r="G23" i="1"/>
  <c r="G22" i="1"/>
  <c r="G21" i="1"/>
  <c r="G20" i="1"/>
  <c r="G11" i="1"/>
  <c r="G84" i="1" s="1"/>
  <c r="G32" i="1" l="1"/>
  <c r="G68" i="1"/>
  <c r="C104" i="1" s="1"/>
  <c r="G79" i="1"/>
  <c r="C105" i="1" s="1"/>
  <c r="G44" i="1"/>
  <c r="C103" i="1" s="1"/>
  <c r="G81" i="1" l="1"/>
  <c r="G82" i="1" s="1"/>
  <c r="C106" i="1" s="1"/>
  <c r="C101" i="1"/>
  <c r="G83" i="1" l="1"/>
  <c r="C112" i="1" s="1"/>
  <c r="C107" i="1"/>
  <c r="D101" i="1" s="1"/>
  <c r="G85" i="1" l="1"/>
  <c r="D112" i="1"/>
  <c r="E112" i="1"/>
  <c r="D106" i="1"/>
  <c r="D105" i="1"/>
  <c r="D102" i="1"/>
  <c r="D103" i="1"/>
  <c r="D104" i="1"/>
  <c r="D107" i="1" l="1"/>
</calcChain>
</file>

<file path=xl/sharedStrings.xml><?xml version="1.0" encoding="utf-8"?>
<sst xmlns="http://schemas.openxmlformats.org/spreadsheetml/2006/main" count="216" uniqueCount="145">
  <si>
    <t>RUBRO O CULTIVO</t>
  </si>
  <si>
    <t>TOMATE INVERNADERO</t>
  </si>
  <si>
    <t>RENDIMIENTO (Kg/Há.)</t>
  </si>
  <si>
    <t>VARIEDAD</t>
  </si>
  <si>
    <t>Atilla, Alamina, Montoya</t>
  </si>
  <si>
    <t>FECHA ESTIMADA PRECIO VENTA</t>
  </si>
  <si>
    <t>Noviembre- Diciembre</t>
  </si>
  <si>
    <t>NIVEL TECNOLOGICO</t>
  </si>
  <si>
    <t>Medio</t>
  </si>
  <si>
    <t>PRECIO ESPERADO ($/kg)</t>
  </si>
  <si>
    <t>REGION</t>
  </si>
  <si>
    <t>Lib. B. O'Higgins</t>
  </si>
  <si>
    <t>INGRESO ESPERADO, con IVA ($)</t>
  </si>
  <si>
    <t>AREA</t>
  </si>
  <si>
    <t>San Vicente</t>
  </si>
  <si>
    <t>DESTINO PRODUCCION</t>
  </si>
  <si>
    <t>Mercado local</t>
  </si>
  <si>
    <t>COMUNA/LOCALIDAD</t>
  </si>
  <si>
    <t>Todas</t>
  </si>
  <si>
    <t>FECHA DE COSECHA</t>
  </si>
  <si>
    <t>Noviembre - Enero</t>
  </si>
  <si>
    <t>FECHA PRECIO INSUMOS</t>
  </si>
  <si>
    <t>CONTINGENCIA</t>
  </si>
  <si>
    <t xml:space="preserve">Heladas </t>
  </si>
  <si>
    <t>COSTOS DIRECTOS DE PRODUCCIÓN POR HECTÁREA (INCLUYE IVA)</t>
  </si>
  <si>
    <t>MANO DE OBRA</t>
  </si>
  <si>
    <t>Preparación Mesas de Plantación</t>
  </si>
  <si>
    <t>JH</t>
  </si>
  <si>
    <t>Mayo</t>
  </si>
  <si>
    <t>Fertilización Base</t>
  </si>
  <si>
    <t>Colocación Mulch</t>
  </si>
  <si>
    <t>Plantación</t>
  </si>
  <si>
    <t>Junio</t>
  </si>
  <si>
    <t>Amarra</t>
  </si>
  <si>
    <t>Julio - Agosto</t>
  </si>
  <si>
    <t>Envoltura</t>
  </si>
  <si>
    <t>Agosto - Octubre</t>
  </si>
  <si>
    <t>Deshoje</t>
  </si>
  <si>
    <t>Octubre - Diciembre</t>
  </si>
  <si>
    <t>Desbrote</t>
  </si>
  <si>
    <t>Agosto - Noviembre</t>
  </si>
  <si>
    <t>Despunte</t>
  </si>
  <si>
    <t>Noviembre</t>
  </si>
  <si>
    <t>Riegos</t>
  </si>
  <si>
    <t>Julio - Enero</t>
  </si>
  <si>
    <t>Aplicación de fitosanitarios</t>
  </si>
  <si>
    <t>Junio - Diciembre</t>
  </si>
  <si>
    <t>Cosecha</t>
  </si>
  <si>
    <t>Octubre - Enero</t>
  </si>
  <si>
    <t>Subtotal Jornadas Hombre</t>
  </si>
  <si>
    <t>JORNADAS ANIMAL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</si>
  <si>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</si>
  <si>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</si>
  <si>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</si>
  <si>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</si>
  <si>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</si>
  <si>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</si>
  <si>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Animal</t>
  </si>
  <si>
    <t>MAQUINARIA</t>
  </si>
  <si>
    <t>Aradura</t>
  </si>
  <si>
    <t>JM</t>
  </si>
  <si>
    <t>Abril</t>
  </si>
  <si>
    <t>Cruza</t>
  </si>
  <si>
    <t>Rastrajes(2)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</si>
  <si>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</si>
  <si>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</si>
  <si>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</si>
  <si>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</si>
  <si>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</si>
  <si>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</si>
  <si>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Plantas de tomate injertado</t>
  </si>
  <si>
    <t>FERTILIZANTES</t>
  </si>
  <si>
    <t>Guano</t>
  </si>
  <si>
    <t>m3</t>
  </si>
  <si>
    <t>Nitrato de potasio</t>
  </si>
  <si>
    <t>kg</t>
  </si>
  <si>
    <t>Agosto - Enero</t>
  </si>
  <si>
    <t>Urea</t>
  </si>
  <si>
    <t>Junio - Octubre</t>
  </si>
  <si>
    <t>Superfosfato triple</t>
  </si>
  <si>
    <t>Kendal</t>
  </si>
  <si>
    <t>lt</t>
  </si>
  <si>
    <t>Julio - Noviembre</t>
  </si>
  <si>
    <t>Fosfimax</t>
  </si>
  <si>
    <t>FUNGICIDAS</t>
  </si>
  <si>
    <t>Polyben</t>
  </si>
  <si>
    <t>Phyton 27</t>
  </si>
  <si>
    <t>Previcur Energy 840 SL</t>
  </si>
  <si>
    <t>INSECTICIDAS</t>
  </si>
  <si>
    <t>Dipel</t>
  </si>
  <si>
    <t>Confidor 350</t>
  </si>
  <si>
    <t>Karate</t>
  </si>
  <si>
    <t xml:space="preserve">Rukam Cuaja </t>
  </si>
  <si>
    <t>Lt</t>
  </si>
  <si>
    <t>Agosto</t>
  </si>
  <si>
    <t>Rukam LMW</t>
  </si>
  <si>
    <t>Subtotal Insumos</t>
  </si>
  <si>
    <t>OTROS</t>
  </si>
  <si>
    <t>Item</t>
  </si>
  <si>
    <t>Mulch 1,2 m x 0,05 mm</t>
  </si>
  <si>
    <t>Energía para calefacción</t>
  </si>
  <si>
    <t>kw</t>
  </si>
  <si>
    <t>Mayo - Diciembre</t>
  </si>
  <si>
    <t>Abejorros</t>
  </si>
  <si>
    <t xml:space="preserve">Caja </t>
  </si>
  <si>
    <t>Cono</t>
  </si>
  <si>
    <t>Cajas de Plasticas 18 kg</t>
  </si>
  <si>
    <t>c/u</t>
  </si>
  <si>
    <t>Diciembre - Febrero</t>
  </si>
  <si>
    <t>Fletes</t>
  </si>
  <si>
    <t>Derecho de ingreso a Lo Valledor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</si>
  <si>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</si>
  <si>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</si>
  <si>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</si>
  <si>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</si>
  <si>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</si>
  <si>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</si>
  <si>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</si>
  <si>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</si>
  <si>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</si>
  <si>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</si>
  <si>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</si>
  <si>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</si>
  <si>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</si>
  <si>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</si>
  <si>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Marco de plantación es de 0,6x1,6 En concideración de plantas injertadas </t>
  </si>
  <si>
    <t xml:space="preserve">9. Esta recomendaciones es solo referencial </t>
  </si>
  <si>
    <t>COMPOSICION COSTOS DE PRODUCCION</t>
  </si>
  <si>
    <t>$/hà</t>
  </si>
  <si>
    <t>%</t>
  </si>
  <si>
    <t>.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</si>
  <si>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</si>
  <si>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</si>
  <si>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</si>
  <si>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</si>
  <si>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</si>
  <si>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</si>
  <si>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</si>
  <si>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</si>
  <si>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</si>
  <si>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</si>
  <si>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Nemacur 240 cs</t>
  </si>
  <si>
    <t>junio</t>
  </si>
  <si>
    <t>Cinta gareta</t>
  </si>
  <si>
    <t>8. Se debe considerar una merma de un 15% por producción no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</si>
</sst>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  <charset val="134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Helvetica Neue"/>
      <charset val="134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7"/>
      <color indexed="8"/>
      <name val="Calibri"/>
      <family val="2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9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auto="1"/>
      </left>
      <right style="thin">
        <color indexed="11"/>
      </right>
      <top style="thin">
        <color auto="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auto="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auto="1"/>
      </top>
      <bottom style="thin">
        <color indexed="11"/>
      </bottom>
      <diagonal/>
    </border>
    <border>
      <left style="thin">
        <color auto="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8" fillId="0" borderId="0"/>
    <xf numFmtId="0" fontId="19" fillId="0" borderId="0"/>
    <xf numFmtId="164" fontId="15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/>
    <xf numFmtId="3" fontId="5" fillId="0" borderId="8" xfId="2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>
      <alignment horizontal="right" wrapText="1"/>
    </xf>
    <xf numFmtId="0" fontId="3" fillId="2" borderId="9" xfId="0" applyFont="1" applyFill="1" applyBorder="1" applyAlignment="1">
      <alignment wrapText="1"/>
    </xf>
    <xf numFmtId="14" fontId="3" fillId="2" borderId="10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justify" wrapText="1"/>
    </xf>
    <xf numFmtId="0" fontId="0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/>
    <xf numFmtId="49" fontId="1" fillId="5" borderId="16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 wrapText="1"/>
    </xf>
    <xf numFmtId="49" fontId="4" fillId="3" borderId="16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3" fontId="4" fillId="3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/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wrapText="1"/>
    </xf>
    <xf numFmtId="0" fontId="0" fillId="2" borderId="20" xfId="0" applyFont="1" applyFill="1" applyBorder="1" applyAlignment="1"/>
    <xf numFmtId="165" fontId="2" fillId="2" borderId="6" xfId="0" applyNumberFormat="1" applyFont="1" applyFill="1" applyBorder="1" applyAlignment="1">
      <alignment horizontal="right" wrapText="1"/>
    </xf>
    <xf numFmtId="0" fontId="0" fillId="2" borderId="21" xfId="0" applyFont="1" applyFill="1" applyBorder="1" applyAlignment="1"/>
    <xf numFmtId="49" fontId="9" fillId="3" borderId="16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49" fontId="9" fillId="3" borderId="22" xfId="0" applyNumberFormat="1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3" fontId="9" fillId="3" borderId="22" xfId="0" applyNumberFormat="1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2" fillId="2" borderId="33" xfId="0" applyFont="1" applyFill="1" applyBorder="1" applyAlignment="1"/>
    <xf numFmtId="0" fontId="12" fillId="2" borderId="34" xfId="0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0" fontId="12" fillId="2" borderId="0" xfId="0" applyFont="1" applyFill="1" applyBorder="1" applyAlignment="1"/>
    <xf numFmtId="0" fontId="12" fillId="2" borderId="36" xfId="0" applyFont="1" applyFill="1" applyBorder="1" applyAlignment="1"/>
    <xf numFmtId="0" fontId="12" fillId="2" borderId="0" xfId="0" applyFont="1" applyFill="1" applyBorder="1" applyAlignment="1"/>
    <xf numFmtId="0" fontId="12" fillId="2" borderId="36" xfId="0" applyFont="1" applyFill="1" applyBorder="1" applyAlignment="1"/>
    <xf numFmtId="0" fontId="13" fillId="0" borderId="35" xfId="0" applyNumberFormat="1" applyFont="1" applyBorder="1" applyAlignment="1"/>
    <xf numFmtId="0" fontId="0" fillId="2" borderId="0" xfId="0" applyFont="1" applyFill="1" applyAlignment="1"/>
    <xf numFmtId="0" fontId="13" fillId="0" borderId="37" xfId="0" applyNumberFormat="1" applyFont="1" applyBorder="1" applyAlignment="1"/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7" borderId="42" xfId="0" applyFont="1" applyFill="1" applyBorder="1" applyAlignment="1"/>
    <xf numFmtId="0" fontId="12" fillId="8" borderId="0" xfId="0" applyFont="1" applyFill="1" applyBorder="1" applyAlignment="1"/>
    <xf numFmtId="49" fontId="11" fillId="9" borderId="43" xfId="0" applyNumberFormat="1" applyFont="1" applyFill="1" applyBorder="1" applyAlignment="1">
      <alignment vertical="center"/>
    </xf>
    <xf numFmtId="49" fontId="11" fillId="9" borderId="44" xfId="0" applyNumberFormat="1" applyFont="1" applyFill="1" applyBorder="1" applyAlignment="1">
      <alignment vertical="center"/>
    </xf>
    <xf numFmtId="49" fontId="12" fillId="9" borderId="45" xfId="0" applyNumberFormat="1" applyFont="1" applyFill="1" applyBorder="1" applyAlignment="1"/>
    <xf numFmtId="0" fontId="15" fillId="0" borderId="0" xfId="0" applyNumberFormat="1" applyFont="1" applyAlignment="1"/>
    <xf numFmtId="49" fontId="11" fillId="2" borderId="4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9" fontId="12" fillId="2" borderId="47" xfId="0" applyNumberFormat="1" applyFont="1" applyFill="1" applyBorder="1" applyAlignment="1"/>
    <xf numFmtId="167" fontId="11" fillId="2" borderId="6" xfId="0" applyNumberFormat="1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49" fontId="11" fillId="9" borderId="48" xfId="0" applyNumberFormat="1" applyFont="1" applyFill="1" applyBorder="1" applyAlignment="1">
      <alignment vertical="center"/>
    </xf>
    <xf numFmtId="167" fontId="11" fillId="9" borderId="49" xfId="0" applyNumberFormat="1" applyFont="1" applyFill="1" applyBorder="1" applyAlignment="1">
      <alignment vertical="center"/>
    </xf>
    <xf numFmtId="9" fontId="11" fillId="9" borderId="5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0" fillId="7" borderId="51" xfId="0" applyFont="1" applyFill="1" applyBorder="1" applyAlignment="1">
      <alignment vertical="center"/>
    </xf>
    <xf numFmtId="49" fontId="14" fillId="7" borderId="0" xfId="0" applyNumberFormat="1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0" fillId="7" borderId="52" xfId="0" applyFont="1" applyFill="1" applyBorder="1" applyAlignment="1">
      <alignment vertical="center"/>
    </xf>
    <xf numFmtId="0" fontId="10" fillId="8" borderId="51" xfId="0" applyFont="1" applyFill="1" applyBorder="1" applyAlignment="1">
      <alignment vertical="center"/>
    </xf>
    <xf numFmtId="49" fontId="11" fillId="9" borderId="53" xfId="0" applyNumberFormat="1" applyFont="1" applyFill="1" applyBorder="1" applyAlignment="1">
      <alignment vertical="center"/>
    </xf>
    <xf numFmtId="3" fontId="11" fillId="9" borderId="54" xfId="0" applyNumberFormat="1" applyFont="1" applyFill="1" applyBorder="1" applyAlignment="1">
      <alignment vertical="center"/>
    </xf>
    <xf numFmtId="3" fontId="11" fillId="9" borderId="55" xfId="0" applyNumberFormat="1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167" fontId="11" fillId="9" borderId="5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wrapText="1"/>
    </xf>
    <xf numFmtId="0" fontId="12" fillId="0" borderId="35" xfId="0" applyNumberFormat="1" applyFont="1" applyBorder="1" applyAlignment="1"/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4" fillId="7" borderId="40" xfId="0" applyNumberFormat="1" applyFont="1" applyFill="1" applyBorder="1" applyAlignment="1">
      <alignment vertical="center"/>
    </xf>
    <xf numFmtId="0" fontId="11" fillId="7" borderId="41" xfId="0" applyFont="1" applyFill="1" applyBorder="1" applyAlignment="1">
      <alignment vertical="center"/>
    </xf>
    <xf numFmtId="166" fontId="23" fillId="5" borderId="26" xfId="0" applyNumberFormat="1" applyFont="1" applyFill="1" applyBorder="1" applyAlignment="1">
      <alignment vertical="center"/>
    </xf>
    <xf numFmtId="166" fontId="23" fillId="3" borderId="28" xfId="0" applyNumberFormat="1" applyFont="1" applyFill="1" applyBorder="1" applyAlignment="1">
      <alignment vertical="center"/>
    </xf>
    <xf numFmtId="166" fontId="23" fillId="5" borderId="28" xfId="0" applyNumberFormat="1" applyFont="1" applyFill="1" applyBorder="1" applyAlignment="1">
      <alignment vertical="center"/>
    </xf>
    <xf numFmtId="166" fontId="23" fillId="6" borderId="31" xfId="0" applyNumberFormat="1" applyFont="1" applyFill="1" applyBorder="1" applyAlignment="1">
      <alignment vertical="center"/>
    </xf>
  </cellXfs>
  <cellStyles count="4">
    <cellStyle name="Millares 5" xfId="3"/>
    <cellStyle name="Normal" xfId="0" builtinId="0"/>
    <cellStyle name="Normal 2" xfId="2"/>
    <cellStyle name="Normal 4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4CB3B0"/>
      <rgbColor rgb="00777670"/>
      <rgbColor rgb="00FF891C"/>
      <rgbColor rgb="00FEFEFE"/>
      <rgbColor rgb="00388194"/>
      <rgbColor rgb="00AFCF2D"/>
      <rgbColor rgb="0092D050"/>
      <rgbColor rgb="00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" y="190500"/>
          <a:ext cx="584581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113"/>
  <sheetViews>
    <sheetView showGridLines="0" tabSelected="1" zoomScale="130" zoomScaleNormal="13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5.42578125" style="1" customWidth="1"/>
    <col min="9" max="227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3"/>
      <c r="C7" s="4"/>
      <c r="D7" s="2"/>
      <c r="E7" s="4"/>
      <c r="F7" s="4"/>
      <c r="G7" s="4"/>
    </row>
    <row r="8" spans="1:7" ht="12" customHeight="1">
      <c r="A8" s="5"/>
      <c r="B8" s="6" t="s">
        <v>0</v>
      </c>
      <c r="C8" s="7" t="s">
        <v>1</v>
      </c>
      <c r="D8" s="8"/>
      <c r="E8" s="120" t="s">
        <v>2</v>
      </c>
      <c r="F8" s="121"/>
      <c r="G8" s="9">
        <v>150000</v>
      </c>
    </row>
    <row r="9" spans="1:7" ht="25.5">
      <c r="A9" s="5"/>
      <c r="B9" s="10" t="s">
        <v>3</v>
      </c>
      <c r="C9" s="7" t="s">
        <v>4</v>
      </c>
      <c r="D9" s="11"/>
      <c r="E9" s="10" t="s">
        <v>5</v>
      </c>
      <c r="F9" s="12"/>
      <c r="G9" s="12" t="s">
        <v>6</v>
      </c>
    </row>
    <row r="10" spans="1:7" ht="25.5">
      <c r="A10" s="5"/>
      <c r="B10" s="10" t="s">
        <v>7</v>
      </c>
      <c r="C10" s="7" t="s">
        <v>8</v>
      </c>
      <c r="D10" s="11"/>
      <c r="E10" s="10" t="s">
        <v>9</v>
      </c>
      <c r="F10" s="12"/>
      <c r="G10" s="12">
        <v>350</v>
      </c>
    </row>
    <row r="11" spans="1:7" ht="11.25" customHeight="1">
      <c r="A11" s="5"/>
      <c r="B11" s="10" t="s">
        <v>10</v>
      </c>
      <c r="C11" s="7" t="s">
        <v>11</v>
      </c>
      <c r="D11" s="11"/>
      <c r="E11" s="10" t="s">
        <v>12</v>
      </c>
      <c r="F11" s="12"/>
      <c r="G11" s="12">
        <f>+G8*G10</f>
        <v>52500000</v>
      </c>
    </row>
    <row r="12" spans="1:7" ht="11.25" customHeight="1">
      <c r="A12" s="5"/>
      <c r="B12" s="10" t="s">
        <v>13</v>
      </c>
      <c r="C12" s="7" t="s">
        <v>14</v>
      </c>
      <c r="D12" s="11"/>
      <c r="E12" s="10" t="s">
        <v>15</v>
      </c>
      <c r="F12" s="12"/>
      <c r="G12" s="12" t="s">
        <v>16</v>
      </c>
    </row>
    <row r="13" spans="1:7" ht="13.5" customHeight="1">
      <c r="A13" s="5"/>
      <c r="B13" s="10" t="s">
        <v>17</v>
      </c>
      <c r="C13" s="7" t="s">
        <v>18</v>
      </c>
      <c r="D13" s="11"/>
      <c r="E13" s="10" t="s">
        <v>19</v>
      </c>
      <c r="F13" s="12"/>
      <c r="G13" s="12" t="s">
        <v>20</v>
      </c>
    </row>
    <row r="14" spans="1:7" ht="15" customHeight="1">
      <c r="A14" s="5"/>
      <c r="B14" s="10" t="s">
        <v>21</v>
      </c>
      <c r="C14" s="7" t="s">
        <v>32</v>
      </c>
      <c r="D14" s="11"/>
      <c r="E14" s="10" t="s">
        <v>22</v>
      </c>
      <c r="F14" s="12"/>
      <c r="G14" s="12" t="s">
        <v>23</v>
      </c>
    </row>
    <row r="15" spans="1:7" ht="12" customHeight="1">
      <c r="A15" s="2"/>
      <c r="B15" s="13"/>
      <c r="C15" s="14"/>
      <c r="D15" s="15"/>
      <c r="E15" s="16"/>
      <c r="F15" s="16"/>
      <c r="G15" s="17"/>
    </row>
    <row r="16" spans="1:7" ht="12" customHeight="1">
      <c r="A16" s="18"/>
      <c r="B16" s="122" t="s">
        <v>24</v>
      </c>
      <c r="C16" s="123"/>
      <c r="D16" s="123"/>
      <c r="E16" s="123"/>
      <c r="F16" s="123"/>
      <c r="G16" s="123"/>
    </row>
    <row r="17" spans="1:7" ht="12" customHeight="1">
      <c r="A17" s="2"/>
      <c r="B17" s="19"/>
      <c r="C17" s="20"/>
      <c r="D17" s="20"/>
      <c r="E17" s="20"/>
      <c r="F17" s="21"/>
      <c r="G17" s="21"/>
    </row>
    <row r="18" spans="1:7" ht="12" customHeight="1">
      <c r="A18" s="5"/>
      <c r="B18" s="22" t="s">
        <v>25</v>
      </c>
      <c r="C18" s="23"/>
      <c r="D18" s="24"/>
      <c r="E18" s="24"/>
      <c r="F18" s="24"/>
      <c r="G18" s="24"/>
    </row>
    <row r="19" spans="1:7" ht="24">
      <c r="A19" s="18"/>
      <c r="B19" s="34" t="s">
        <v>51</v>
      </c>
      <c r="C19" s="35" t="s">
        <v>52</v>
      </c>
      <c r="D19" s="35" t="s">
        <v>53</v>
      </c>
      <c r="E19" s="34" t="s">
        <v>54</v>
      </c>
      <c r="F19" s="35" t="s">
        <v>55</v>
      </c>
      <c r="G19" s="34" t="s">
        <v>56</v>
      </c>
    </row>
    <row r="20" spans="1:7" ht="24" customHeight="1">
      <c r="A20" s="18"/>
      <c r="B20" s="10" t="s">
        <v>26</v>
      </c>
      <c r="C20" s="7" t="s">
        <v>27</v>
      </c>
      <c r="D20" s="11">
        <v>50</v>
      </c>
      <c r="E20" s="10" t="s">
        <v>28</v>
      </c>
      <c r="F20" s="12">
        <v>25000</v>
      </c>
      <c r="G20" s="12">
        <f t="shared" ref="G20:G31" si="0">+D20*F20</f>
        <v>1250000</v>
      </c>
    </row>
    <row r="21" spans="1:7" ht="12.75" customHeight="1">
      <c r="A21" s="18"/>
      <c r="B21" s="10" t="s">
        <v>29</v>
      </c>
      <c r="C21" s="7" t="s">
        <v>27</v>
      </c>
      <c r="D21" s="11">
        <v>2</v>
      </c>
      <c r="E21" s="10" t="s">
        <v>28</v>
      </c>
      <c r="F21" s="12">
        <v>25000</v>
      </c>
      <c r="G21" s="12">
        <f t="shared" si="0"/>
        <v>50000</v>
      </c>
    </row>
    <row r="22" spans="1:7" ht="15">
      <c r="A22" s="18"/>
      <c r="B22" s="10" t="s">
        <v>30</v>
      </c>
      <c r="C22" s="7" t="s">
        <v>27</v>
      </c>
      <c r="D22" s="11">
        <v>15</v>
      </c>
      <c r="E22" s="10" t="s">
        <v>28</v>
      </c>
      <c r="F22" s="12">
        <v>25000</v>
      </c>
      <c r="G22" s="12">
        <f t="shared" si="0"/>
        <v>375000</v>
      </c>
    </row>
    <row r="23" spans="1:7" ht="12.75" customHeight="1">
      <c r="A23" s="18"/>
      <c r="B23" s="10" t="s">
        <v>31</v>
      </c>
      <c r="C23" s="7" t="s">
        <v>27</v>
      </c>
      <c r="D23" s="11">
        <v>35</v>
      </c>
      <c r="E23" s="10" t="s">
        <v>32</v>
      </c>
      <c r="F23" s="12">
        <v>25000</v>
      </c>
      <c r="G23" s="12">
        <f t="shared" si="0"/>
        <v>875000</v>
      </c>
    </row>
    <row r="24" spans="1:7" ht="12.75" customHeight="1">
      <c r="A24" s="18"/>
      <c r="B24" s="10" t="s">
        <v>33</v>
      </c>
      <c r="C24" s="7" t="s">
        <v>27</v>
      </c>
      <c r="D24" s="11">
        <v>30</v>
      </c>
      <c r="E24" s="10" t="s">
        <v>34</v>
      </c>
      <c r="F24" s="12">
        <v>25000</v>
      </c>
      <c r="G24" s="12">
        <f t="shared" si="0"/>
        <v>750000</v>
      </c>
    </row>
    <row r="25" spans="1:7" ht="12" customHeight="1">
      <c r="A25" s="2"/>
      <c r="B25" s="10" t="s">
        <v>35</v>
      </c>
      <c r="C25" s="7" t="s">
        <v>27</v>
      </c>
      <c r="D25" s="11">
        <v>160</v>
      </c>
      <c r="E25" s="10" t="s">
        <v>36</v>
      </c>
      <c r="F25" s="12">
        <v>25000</v>
      </c>
      <c r="G25" s="12">
        <f t="shared" si="0"/>
        <v>4000000</v>
      </c>
    </row>
    <row r="26" spans="1:7" ht="12" customHeight="1">
      <c r="A26" s="5"/>
      <c r="B26" s="10" t="s">
        <v>37</v>
      </c>
      <c r="C26" s="7" t="s">
        <v>27</v>
      </c>
      <c r="D26" s="11">
        <v>70</v>
      </c>
      <c r="E26" s="10" t="s">
        <v>38</v>
      </c>
      <c r="F26" s="12">
        <v>25000</v>
      </c>
      <c r="G26" s="12">
        <f t="shared" si="0"/>
        <v>1750000</v>
      </c>
    </row>
    <row r="27" spans="1:7" ht="15">
      <c r="A27" s="5"/>
      <c r="B27" s="10" t="s">
        <v>39</v>
      </c>
      <c r="C27" s="7" t="s">
        <v>27</v>
      </c>
      <c r="D27" s="11">
        <v>20</v>
      </c>
      <c r="E27" s="10" t="s">
        <v>40</v>
      </c>
      <c r="F27" s="12">
        <v>25000</v>
      </c>
      <c r="G27" s="12">
        <f t="shared" si="0"/>
        <v>500000</v>
      </c>
    </row>
    <row r="28" spans="1:7" ht="12" customHeight="1">
      <c r="A28" s="5"/>
      <c r="B28" s="10" t="s">
        <v>41</v>
      </c>
      <c r="C28" s="7" t="s">
        <v>27</v>
      </c>
      <c r="D28" s="11">
        <v>13</v>
      </c>
      <c r="E28" s="10" t="s">
        <v>42</v>
      </c>
      <c r="F28" s="12">
        <v>25000</v>
      </c>
      <c r="G28" s="12">
        <f t="shared" si="0"/>
        <v>325000</v>
      </c>
    </row>
    <row r="29" spans="1:7" ht="12" customHeight="1">
      <c r="A29" s="5"/>
      <c r="B29" s="10" t="s">
        <v>43</v>
      </c>
      <c r="C29" s="7" t="s">
        <v>27</v>
      </c>
      <c r="D29" s="11">
        <v>90</v>
      </c>
      <c r="E29" s="10" t="s">
        <v>44</v>
      </c>
      <c r="F29" s="12">
        <v>25000</v>
      </c>
      <c r="G29" s="12">
        <f t="shared" si="0"/>
        <v>2250000</v>
      </c>
    </row>
    <row r="30" spans="1:7" ht="12" customHeight="1">
      <c r="A30" s="2"/>
      <c r="B30" s="10" t="s">
        <v>45</v>
      </c>
      <c r="C30" s="7" t="s">
        <v>27</v>
      </c>
      <c r="D30" s="11">
        <v>120</v>
      </c>
      <c r="E30" s="10" t="s">
        <v>46</v>
      </c>
      <c r="F30" s="12">
        <v>25000</v>
      </c>
      <c r="G30" s="12">
        <f t="shared" si="0"/>
        <v>3000000</v>
      </c>
    </row>
    <row r="31" spans="1:7" ht="12" customHeight="1">
      <c r="A31" s="5"/>
      <c r="B31" s="10" t="s">
        <v>47</v>
      </c>
      <c r="C31" s="7" t="s">
        <v>27</v>
      </c>
      <c r="D31" s="11">
        <v>120</v>
      </c>
      <c r="E31" s="10" t="s">
        <v>48</v>
      </c>
      <c r="F31" s="12">
        <v>25000</v>
      </c>
      <c r="G31" s="12">
        <f t="shared" si="0"/>
        <v>3000000</v>
      </c>
    </row>
    <row r="32" spans="1:7" ht="15">
      <c r="A32" s="5"/>
      <c r="B32" s="25" t="s">
        <v>49</v>
      </c>
      <c r="C32" s="26"/>
      <c r="D32" s="26"/>
      <c r="E32" s="26"/>
      <c r="F32" s="27"/>
      <c r="G32" s="28">
        <f>SUM(G20:G31)</f>
        <v>18125000</v>
      </c>
    </row>
    <row r="33" spans="1:7" ht="12.75" customHeight="1">
      <c r="A33" s="18"/>
      <c r="B33" s="19"/>
      <c r="C33" s="21"/>
      <c r="D33" s="21"/>
      <c r="E33" s="21"/>
      <c r="F33" s="29"/>
      <c r="G33" s="29"/>
    </row>
    <row r="34" spans="1:7" ht="12.75" customHeight="1">
      <c r="A34" s="18"/>
      <c r="B34" s="30" t="s">
        <v>50</v>
      </c>
      <c r="C34" s="31"/>
      <c r="D34" s="32"/>
      <c r="E34" s="32"/>
      <c r="F34" s="33"/>
      <c r="G34" s="33"/>
    </row>
    <row r="35" spans="1:7" ht="24">
      <c r="A35" s="18"/>
      <c r="B35" s="34" t="s">
        <v>51</v>
      </c>
      <c r="C35" s="35" t="s">
        <v>52</v>
      </c>
      <c r="D35" s="35" t="s">
        <v>53</v>
      </c>
      <c r="E35" s="34" t="s">
        <v>54</v>
      </c>
      <c r="F35" s="35" t="s">
        <v>55</v>
      </c>
      <c r="G35" s="34" t="s">
        <v>56</v>
      </c>
    </row>
    <row r="36" spans="1:7" ht="12.75" customHeight="1">
      <c r="A36" s="18"/>
      <c r="B36" s="10"/>
      <c r="C36" s="7"/>
      <c r="D36" s="11"/>
      <c r="E36" s="36"/>
      <c r="F36" s="12"/>
      <c r="G36" s="12"/>
    </row>
    <row r="37" spans="1:7" ht="12.75" customHeight="1">
      <c r="A37" s="18"/>
      <c r="B37" s="37" t="s">
        <v>57</v>
      </c>
      <c r="C37" s="38"/>
      <c r="D37" s="38"/>
      <c r="E37" s="38"/>
      <c r="F37" s="39"/>
      <c r="G37" s="40">
        <f>SUM(G36)</f>
        <v>0</v>
      </c>
    </row>
    <row r="38" spans="1:7" ht="12.75" customHeight="1">
      <c r="A38" s="18"/>
      <c r="B38" s="41"/>
      <c r="C38" s="42"/>
      <c r="D38" s="42"/>
      <c r="E38" s="42"/>
      <c r="F38" s="43"/>
      <c r="G38" s="43"/>
    </row>
    <row r="39" spans="1:7" ht="25.5" customHeight="1">
      <c r="A39" s="18"/>
      <c r="B39" s="30" t="s">
        <v>58</v>
      </c>
      <c r="C39" s="31"/>
      <c r="D39" s="32"/>
      <c r="E39" s="32"/>
      <c r="F39" s="33"/>
      <c r="G39" s="33"/>
    </row>
    <row r="40" spans="1:7" ht="25.5" customHeight="1">
      <c r="A40" s="18"/>
      <c r="B40" s="44" t="s">
        <v>51</v>
      </c>
      <c r="C40" s="44" t="s">
        <v>52</v>
      </c>
      <c r="D40" s="44" t="s">
        <v>53</v>
      </c>
      <c r="E40" s="44" t="s">
        <v>54</v>
      </c>
      <c r="F40" s="45" t="s">
        <v>55</v>
      </c>
      <c r="G40" s="44" t="s">
        <v>56</v>
      </c>
    </row>
    <row r="41" spans="1:7" ht="15">
      <c r="A41" s="18"/>
      <c r="B41" s="10" t="s">
        <v>59</v>
      </c>
      <c r="C41" s="7" t="s">
        <v>60</v>
      </c>
      <c r="D41" s="11">
        <v>0.4</v>
      </c>
      <c r="E41" s="36" t="s">
        <v>61</v>
      </c>
      <c r="F41" s="12">
        <v>237500</v>
      </c>
      <c r="G41" s="12">
        <f>+D41*F41</f>
        <v>95000</v>
      </c>
    </row>
    <row r="42" spans="1:7" ht="12.75" customHeight="1">
      <c r="A42" s="18"/>
      <c r="B42" s="10" t="s">
        <v>62</v>
      </c>
      <c r="C42" s="7" t="s">
        <v>60</v>
      </c>
      <c r="D42" s="11">
        <v>0.3</v>
      </c>
      <c r="E42" s="36" t="s">
        <v>61</v>
      </c>
      <c r="F42" s="12">
        <v>150000</v>
      </c>
      <c r="G42" s="12">
        <f>+D42*F42</f>
        <v>45000</v>
      </c>
    </row>
    <row r="43" spans="1:7" ht="12.75" customHeight="1">
      <c r="A43" s="18"/>
      <c r="B43" s="10" t="s">
        <v>63</v>
      </c>
      <c r="C43" s="7" t="s">
        <v>60</v>
      </c>
      <c r="D43" s="11">
        <v>0.4</v>
      </c>
      <c r="E43" s="36" t="s">
        <v>28</v>
      </c>
      <c r="F43" s="12">
        <v>150000</v>
      </c>
      <c r="G43" s="12">
        <f>+D43*F43</f>
        <v>60000</v>
      </c>
    </row>
    <row r="44" spans="1:7" ht="12.75" customHeight="1">
      <c r="A44" s="18"/>
      <c r="B44" s="46" t="s">
        <v>64</v>
      </c>
      <c r="C44" s="47"/>
      <c r="D44" s="47"/>
      <c r="E44" s="47"/>
      <c r="F44" s="48"/>
      <c r="G44" s="49">
        <f>SUM(G41:G43)</f>
        <v>200000</v>
      </c>
    </row>
    <row r="45" spans="1:7" ht="25.5" customHeight="1">
      <c r="A45" s="18"/>
      <c r="B45" s="41"/>
      <c r="C45" s="42"/>
      <c r="D45" s="42"/>
      <c r="E45" s="42"/>
      <c r="F45" s="43"/>
      <c r="G45" s="43"/>
    </row>
    <row r="46" spans="1:7" ht="12.75" customHeight="1">
      <c r="A46" s="18"/>
      <c r="B46" s="30" t="s">
        <v>65</v>
      </c>
      <c r="C46" s="31"/>
      <c r="D46" s="32"/>
      <c r="E46" s="32"/>
      <c r="F46" s="33"/>
      <c r="G46" s="33"/>
    </row>
    <row r="47" spans="1:7" ht="24">
      <c r="A47" s="5"/>
      <c r="B47" s="45" t="s">
        <v>66</v>
      </c>
      <c r="C47" s="45" t="s">
        <v>67</v>
      </c>
      <c r="D47" s="45" t="s">
        <v>68</v>
      </c>
      <c r="E47" s="45" t="s">
        <v>54</v>
      </c>
      <c r="F47" s="45" t="s">
        <v>55</v>
      </c>
      <c r="G47" s="45" t="s">
        <v>56</v>
      </c>
    </row>
    <row r="48" spans="1:7" ht="12" customHeight="1">
      <c r="A48" s="2"/>
      <c r="B48" s="50" t="s">
        <v>69</v>
      </c>
      <c r="C48" s="7"/>
      <c r="D48" s="11"/>
      <c r="E48" s="36"/>
      <c r="F48" s="12"/>
      <c r="G48" s="12"/>
    </row>
    <row r="49" spans="1:7" ht="12" customHeight="1">
      <c r="A49" s="5"/>
      <c r="B49" s="10" t="s">
        <v>70</v>
      </c>
      <c r="C49" s="7" t="s">
        <v>52</v>
      </c>
      <c r="D49" s="11">
        <v>11000</v>
      </c>
      <c r="E49" s="36" t="s">
        <v>28</v>
      </c>
      <c r="F49" s="12">
        <v>720</v>
      </c>
      <c r="G49" s="12">
        <f>+D49*F49</f>
        <v>7920000</v>
      </c>
    </row>
    <row r="50" spans="1:7" ht="15">
      <c r="A50" s="5"/>
      <c r="B50" s="50" t="s">
        <v>71</v>
      </c>
      <c r="C50" s="7"/>
      <c r="D50" s="11"/>
      <c r="E50" s="36"/>
      <c r="F50" s="12"/>
      <c r="G50" s="12"/>
    </row>
    <row r="51" spans="1:7" ht="12.75" customHeight="1">
      <c r="A51" s="18"/>
      <c r="B51" s="10" t="s">
        <v>72</v>
      </c>
      <c r="C51" s="7" t="s">
        <v>73</v>
      </c>
      <c r="D51" s="11">
        <v>35</v>
      </c>
      <c r="E51" s="36" t="s">
        <v>61</v>
      </c>
      <c r="F51" s="12">
        <v>9000</v>
      </c>
      <c r="G51" s="12">
        <f t="shared" ref="G51:G56" si="1">+D51*F51</f>
        <v>315000</v>
      </c>
    </row>
    <row r="52" spans="1:7" ht="12.75" customHeight="1">
      <c r="A52" s="18"/>
      <c r="B52" s="10" t="s">
        <v>74</v>
      </c>
      <c r="C52" s="7" t="s">
        <v>75</v>
      </c>
      <c r="D52" s="11">
        <v>2500</v>
      </c>
      <c r="E52" s="36" t="s">
        <v>76</v>
      </c>
      <c r="F52" s="12">
        <v>1920</v>
      </c>
      <c r="G52" s="12">
        <f t="shared" si="1"/>
        <v>4800000</v>
      </c>
    </row>
    <row r="53" spans="1:7" ht="12.75" customHeight="1">
      <c r="A53" s="18"/>
      <c r="B53" s="10" t="s">
        <v>77</v>
      </c>
      <c r="C53" s="7" t="s">
        <v>75</v>
      </c>
      <c r="D53" s="11">
        <v>500</v>
      </c>
      <c r="E53" s="36" t="s">
        <v>78</v>
      </c>
      <c r="F53" s="12">
        <v>1200</v>
      </c>
      <c r="G53" s="12">
        <f t="shared" si="1"/>
        <v>600000</v>
      </c>
    </row>
    <row r="54" spans="1:7" ht="12.75" customHeight="1">
      <c r="A54" s="18"/>
      <c r="B54" s="10" t="s">
        <v>79</v>
      </c>
      <c r="C54" s="7" t="s">
        <v>75</v>
      </c>
      <c r="D54" s="11">
        <v>400</v>
      </c>
      <c r="E54" s="36" t="s">
        <v>61</v>
      </c>
      <c r="F54" s="12">
        <v>1250</v>
      </c>
      <c r="G54" s="12">
        <f t="shared" si="1"/>
        <v>500000</v>
      </c>
    </row>
    <row r="55" spans="1:7" ht="12.75" customHeight="1">
      <c r="A55" s="18"/>
      <c r="B55" s="10" t="s">
        <v>80</v>
      </c>
      <c r="C55" s="7" t="s">
        <v>81</v>
      </c>
      <c r="D55" s="11">
        <v>5</v>
      </c>
      <c r="E55" s="36" t="s">
        <v>82</v>
      </c>
      <c r="F55" s="12">
        <v>22000</v>
      </c>
      <c r="G55" s="12">
        <f t="shared" si="1"/>
        <v>110000</v>
      </c>
    </row>
    <row r="56" spans="1:7" ht="12.75" customHeight="1">
      <c r="A56" s="18"/>
      <c r="B56" s="10" t="s">
        <v>83</v>
      </c>
      <c r="C56" s="7" t="s">
        <v>81</v>
      </c>
      <c r="D56" s="11">
        <v>5</v>
      </c>
      <c r="E56" s="36" t="s">
        <v>82</v>
      </c>
      <c r="F56" s="12">
        <v>12000</v>
      </c>
      <c r="G56" s="12">
        <f t="shared" si="1"/>
        <v>60000</v>
      </c>
    </row>
    <row r="57" spans="1:7" ht="12.75" customHeight="1">
      <c r="A57" s="18"/>
      <c r="B57" s="50" t="s">
        <v>84</v>
      </c>
      <c r="C57" s="7"/>
      <c r="D57" s="11"/>
      <c r="E57" s="36"/>
      <c r="F57" s="12"/>
      <c r="G57" s="12"/>
    </row>
    <row r="58" spans="1:7" ht="12.75" customHeight="1">
      <c r="A58" s="18"/>
      <c r="B58" s="10" t="s">
        <v>85</v>
      </c>
      <c r="C58" s="7" t="s">
        <v>75</v>
      </c>
      <c r="D58" s="11">
        <v>3</v>
      </c>
      <c r="E58" s="36" t="s">
        <v>78</v>
      </c>
      <c r="F58" s="118">
        <v>17000</v>
      </c>
      <c r="G58" s="12">
        <f>+D58*F58</f>
        <v>51000</v>
      </c>
    </row>
    <row r="59" spans="1:7" ht="12.75" customHeight="1">
      <c r="A59" s="18"/>
      <c r="B59" s="10" t="s">
        <v>86</v>
      </c>
      <c r="C59" s="7" t="s">
        <v>81</v>
      </c>
      <c r="D59" s="11">
        <v>1</v>
      </c>
      <c r="E59" s="36" t="s">
        <v>78</v>
      </c>
      <c r="F59" s="12">
        <f>68000*1.19</f>
        <v>80920</v>
      </c>
      <c r="G59" s="12">
        <f>+D59*F59</f>
        <v>80920</v>
      </c>
    </row>
    <row r="60" spans="1:7" ht="12.75" customHeight="1">
      <c r="A60" s="18"/>
      <c r="B60" s="10" t="s">
        <v>87</v>
      </c>
      <c r="C60" s="7" t="s">
        <v>81</v>
      </c>
      <c r="D60" s="11">
        <v>1</v>
      </c>
      <c r="E60" s="36" t="s">
        <v>32</v>
      </c>
      <c r="F60" s="12">
        <v>85000</v>
      </c>
      <c r="G60" s="12">
        <f>+D60*F60</f>
        <v>85000</v>
      </c>
    </row>
    <row r="61" spans="1:7" ht="13.5" customHeight="1">
      <c r="A61" s="5"/>
      <c r="B61" s="50" t="s">
        <v>88</v>
      </c>
      <c r="C61" s="7"/>
      <c r="D61" s="11"/>
      <c r="E61" s="36"/>
      <c r="F61" s="12"/>
      <c r="G61" s="12"/>
    </row>
    <row r="62" spans="1:7" ht="12" customHeight="1">
      <c r="A62" s="2"/>
      <c r="B62" s="10" t="s">
        <v>141</v>
      </c>
      <c r="C62" s="7" t="s">
        <v>81</v>
      </c>
      <c r="D62" s="11">
        <v>17</v>
      </c>
      <c r="E62" s="36" t="s">
        <v>142</v>
      </c>
      <c r="F62" s="12">
        <v>26000</v>
      </c>
      <c r="G62" s="12">
        <f>+D62*F62</f>
        <v>442000</v>
      </c>
    </row>
    <row r="63" spans="1:7" ht="12" customHeight="1">
      <c r="A63" s="5"/>
      <c r="B63" s="10" t="s">
        <v>89</v>
      </c>
      <c r="C63" s="7" t="s">
        <v>75</v>
      </c>
      <c r="D63" s="11">
        <v>4</v>
      </c>
      <c r="E63" s="36" t="s">
        <v>38</v>
      </c>
      <c r="F63" s="118">
        <v>75000</v>
      </c>
      <c r="G63" s="12">
        <f>+D63*F63</f>
        <v>300000</v>
      </c>
    </row>
    <row r="64" spans="1:7" ht="15">
      <c r="A64" s="5"/>
      <c r="B64" s="10" t="s">
        <v>90</v>
      </c>
      <c r="C64" s="7" t="s">
        <v>75</v>
      </c>
      <c r="D64" s="11">
        <v>1</v>
      </c>
      <c r="E64" s="36" t="s">
        <v>46</v>
      </c>
      <c r="F64" s="118">
        <v>165300</v>
      </c>
      <c r="G64" s="12">
        <f>+D64*F64</f>
        <v>165300</v>
      </c>
    </row>
    <row r="65" spans="1:7" ht="12.75" customHeight="1">
      <c r="A65" s="18"/>
      <c r="B65" s="10" t="s">
        <v>91</v>
      </c>
      <c r="C65" s="7" t="s">
        <v>75</v>
      </c>
      <c r="D65" s="11">
        <v>1</v>
      </c>
      <c r="E65" s="36" t="s">
        <v>28</v>
      </c>
      <c r="F65" s="12">
        <v>47000</v>
      </c>
      <c r="G65" s="12">
        <f>+D65*F65</f>
        <v>47000</v>
      </c>
    </row>
    <row r="66" spans="1:7" ht="12.75" customHeight="1">
      <c r="A66" s="51"/>
      <c r="B66" s="10" t="s">
        <v>92</v>
      </c>
      <c r="C66" s="7" t="s">
        <v>93</v>
      </c>
      <c r="D66" s="11">
        <v>0.5</v>
      </c>
      <c r="E66" s="36" t="s">
        <v>94</v>
      </c>
      <c r="F66" s="118">
        <v>85000</v>
      </c>
      <c r="G66" s="52">
        <f>F66*D66</f>
        <v>42500</v>
      </c>
    </row>
    <row r="67" spans="1:7" ht="13.5" customHeight="1">
      <c r="A67" s="5"/>
      <c r="B67" s="10" t="s">
        <v>95</v>
      </c>
      <c r="C67" s="7" t="s">
        <v>81</v>
      </c>
      <c r="D67" s="11">
        <v>0.5</v>
      </c>
      <c r="E67" s="36" t="s">
        <v>78</v>
      </c>
      <c r="F67" s="118">
        <v>8000</v>
      </c>
      <c r="G67" s="12">
        <f>+D67*F67</f>
        <v>4000</v>
      </c>
    </row>
    <row r="68" spans="1:7" ht="12" customHeight="1">
      <c r="A68" s="53"/>
      <c r="B68" s="54" t="s">
        <v>96</v>
      </c>
      <c r="C68" s="55"/>
      <c r="D68" s="55"/>
      <c r="E68" s="55"/>
      <c r="F68" s="56"/>
      <c r="G68" s="57">
        <f>SUM(G48:G67)</f>
        <v>15522720</v>
      </c>
    </row>
    <row r="69" spans="1:7" ht="12" customHeight="1">
      <c r="A69" s="53"/>
      <c r="B69" s="41"/>
      <c r="C69" s="42"/>
      <c r="D69" s="42"/>
      <c r="E69" s="58"/>
      <c r="F69" s="43"/>
      <c r="G69" s="43"/>
    </row>
    <row r="70" spans="1:7" ht="12.75" customHeight="1">
      <c r="A70" s="53"/>
      <c r="B70" s="30" t="s">
        <v>97</v>
      </c>
      <c r="C70" s="31"/>
      <c r="D70" s="32"/>
      <c r="E70" s="32"/>
      <c r="F70" s="33"/>
      <c r="G70" s="33"/>
    </row>
    <row r="71" spans="1:7" ht="12" customHeight="1">
      <c r="A71" s="53"/>
      <c r="B71" s="44" t="s">
        <v>98</v>
      </c>
      <c r="C71" s="45" t="s">
        <v>67</v>
      </c>
      <c r="D71" s="45" t="s">
        <v>68</v>
      </c>
      <c r="E71" s="44" t="s">
        <v>54</v>
      </c>
      <c r="F71" s="45" t="s">
        <v>55</v>
      </c>
      <c r="G71" s="44" t="s">
        <v>56</v>
      </c>
    </row>
    <row r="72" spans="1:7" ht="12" customHeight="1">
      <c r="A72" s="53"/>
      <c r="B72" s="10" t="s">
        <v>99</v>
      </c>
      <c r="C72" s="7" t="s">
        <v>75</v>
      </c>
      <c r="D72" s="11">
        <v>500</v>
      </c>
      <c r="E72" s="36" t="s">
        <v>28</v>
      </c>
      <c r="F72" s="12">
        <v>1800</v>
      </c>
      <c r="G72" s="12">
        <f>+D72*F72</f>
        <v>900000</v>
      </c>
    </row>
    <row r="73" spans="1:7" ht="12" customHeight="1">
      <c r="A73" s="53"/>
      <c r="B73" s="10" t="s">
        <v>100</v>
      </c>
      <c r="C73" s="7" t="s">
        <v>101</v>
      </c>
      <c r="D73" s="11">
        <v>2000</v>
      </c>
      <c r="E73" s="36" t="s">
        <v>102</v>
      </c>
      <c r="F73" s="12">
        <v>130</v>
      </c>
      <c r="G73" s="12">
        <f>+D73*F73</f>
        <v>260000</v>
      </c>
    </row>
    <row r="74" spans="1:7" ht="12" customHeight="1">
      <c r="A74" s="53"/>
      <c r="B74" s="10" t="s">
        <v>103</v>
      </c>
      <c r="C74" s="7" t="s">
        <v>104</v>
      </c>
      <c r="D74" s="11">
        <v>10</v>
      </c>
      <c r="E74" s="36" t="s">
        <v>40</v>
      </c>
      <c r="F74" s="12">
        <v>56000</v>
      </c>
      <c r="G74" s="52">
        <f>F74*D74</f>
        <v>560000</v>
      </c>
    </row>
    <row r="75" spans="1:7" ht="12" customHeight="1">
      <c r="A75" s="53"/>
      <c r="B75" s="10" t="s">
        <v>143</v>
      </c>
      <c r="C75" s="7" t="s">
        <v>105</v>
      </c>
      <c r="D75" s="11">
        <v>20</v>
      </c>
      <c r="E75" s="36" t="s">
        <v>32</v>
      </c>
      <c r="F75" s="12">
        <v>4500</v>
      </c>
      <c r="G75" s="12">
        <f>+D75*F75</f>
        <v>90000</v>
      </c>
    </row>
    <row r="76" spans="1:7" ht="12" customHeight="1">
      <c r="A76" s="53"/>
      <c r="B76" s="10" t="s">
        <v>106</v>
      </c>
      <c r="C76" s="7" t="s">
        <v>107</v>
      </c>
      <c r="D76" s="11">
        <v>2000</v>
      </c>
      <c r="E76" s="36" t="s">
        <v>108</v>
      </c>
      <c r="F76" s="12">
        <v>1800</v>
      </c>
      <c r="G76" s="12">
        <f>+D76*F76</f>
        <v>3600000</v>
      </c>
    </row>
    <row r="77" spans="1:7" ht="12" customHeight="1">
      <c r="A77" s="53"/>
      <c r="B77" s="10" t="s">
        <v>109</v>
      </c>
      <c r="C77" s="7" t="s">
        <v>107</v>
      </c>
      <c r="D77" s="11">
        <v>16</v>
      </c>
      <c r="E77" s="36" t="s">
        <v>108</v>
      </c>
      <c r="F77" s="12">
        <v>270000</v>
      </c>
      <c r="G77" s="12">
        <f>+F77*D77</f>
        <v>4320000</v>
      </c>
    </row>
    <row r="78" spans="1:7" ht="12.75" customHeight="1">
      <c r="A78" s="53"/>
      <c r="B78" s="10" t="s">
        <v>110</v>
      </c>
      <c r="C78" s="7" t="s">
        <v>107</v>
      </c>
      <c r="D78" s="11">
        <v>16</v>
      </c>
      <c r="E78" s="36" t="s">
        <v>108</v>
      </c>
      <c r="F78" s="12">
        <v>70000</v>
      </c>
      <c r="G78" s="12">
        <f>+F78*D78</f>
        <v>1120000</v>
      </c>
    </row>
    <row r="79" spans="1:7" ht="12.75" customHeight="1">
      <c r="A79" s="53"/>
      <c r="B79" s="59" t="s">
        <v>111</v>
      </c>
      <c r="C79" s="60"/>
      <c r="D79" s="60"/>
      <c r="E79" s="60"/>
      <c r="F79" s="61"/>
      <c r="G79" s="62">
        <f>SUM(G72:G78)</f>
        <v>10850000</v>
      </c>
    </row>
    <row r="80" spans="1:7" ht="15" customHeight="1">
      <c r="A80" s="53"/>
      <c r="B80" s="63"/>
      <c r="C80" s="63"/>
      <c r="D80" s="63"/>
      <c r="E80" s="63"/>
      <c r="F80" s="64"/>
      <c r="G80" s="64"/>
    </row>
    <row r="81" spans="1:7" ht="12" customHeight="1">
      <c r="A81" s="53"/>
      <c r="B81" s="65" t="s">
        <v>112</v>
      </c>
      <c r="C81" s="66"/>
      <c r="D81" s="66"/>
      <c r="E81" s="66"/>
      <c r="F81" s="66"/>
      <c r="G81" s="126">
        <f>G32+G37+G44+G68+G79</f>
        <v>44697720</v>
      </c>
    </row>
    <row r="82" spans="1:7" ht="12" customHeight="1">
      <c r="A82" s="53"/>
      <c r="B82" s="67" t="s">
        <v>113</v>
      </c>
      <c r="C82" s="68"/>
      <c r="D82" s="68"/>
      <c r="E82" s="68"/>
      <c r="F82" s="68"/>
      <c r="G82" s="127">
        <f>G81*0.05</f>
        <v>2234886</v>
      </c>
    </row>
    <row r="83" spans="1:7" ht="12" customHeight="1">
      <c r="A83" s="53"/>
      <c r="B83" s="69" t="s">
        <v>114</v>
      </c>
      <c r="C83" s="70"/>
      <c r="D83" s="70"/>
      <c r="E83" s="70"/>
      <c r="F83" s="70"/>
      <c r="G83" s="128">
        <f>G82+G81</f>
        <v>46932606</v>
      </c>
    </row>
    <row r="84" spans="1:7" ht="12" customHeight="1">
      <c r="A84" s="53"/>
      <c r="B84" s="67" t="s">
        <v>115</v>
      </c>
      <c r="C84" s="68"/>
      <c r="D84" s="68"/>
      <c r="E84" s="68"/>
      <c r="F84" s="68"/>
      <c r="G84" s="127">
        <f>G11</f>
        <v>52500000</v>
      </c>
    </row>
    <row r="85" spans="1:7" ht="12" customHeight="1">
      <c r="A85" s="53"/>
      <c r="B85" s="71" t="s">
        <v>116</v>
      </c>
      <c r="C85" s="72"/>
      <c r="D85" s="72"/>
      <c r="E85" s="72"/>
      <c r="F85" s="72"/>
      <c r="G85" s="129">
        <f>G84-G83</f>
        <v>5567394</v>
      </c>
    </row>
    <row r="86" spans="1:7" ht="12" customHeight="1">
      <c r="A86" s="53"/>
      <c r="B86" s="73" t="s">
        <v>117</v>
      </c>
      <c r="C86" s="74"/>
      <c r="D86" s="74"/>
      <c r="E86" s="74"/>
      <c r="F86" s="74"/>
      <c r="G86" s="75"/>
    </row>
    <row r="87" spans="1:7" ht="12" customHeight="1">
      <c r="A87" s="53"/>
      <c r="B87" s="76"/>
      <c r="C87" s="74"/>
      <c r="D87" s="74"/>
      <c r="E87" s="74"/>
      <c r="F87" s="74"/>
      <c r="G87" s="75"/>
    </row>
    <row r="88" spans="1:7" ht="12.75" customHeight="1">
      <c r="A88" s="53"/>
      <c r="B88" s="77" t="s">
        <v>118</v>
      </c>
      <c r="C88" s="78"/>
      <c r="D88" s="78"/>
      <c r="E88" s="78"/>
      <c r="F88" s="79"/>
      <c r="G88" s="75"/>
    </row>
    <row r="89" spans="1:7" ht="12" customHeight="1">
      <c r="A89" s="53"/>
      <c r="B89" s="80" t="s">
        <v>119</v>
      </c>
      <c r="C89" s="81"/>
      <c r="D89" s="81"/>
      <c r="E89" s="81"/>
      <c r="F89" s="82"/>
      <c r="G89" s="75"/>
    </row>
    <row r="90" spans="1:7" ht="12.75" customHeight="1">
      <c r="A90" s="53"/>
      <c r="B90" s="80" t="s">
        <v>120</v>
      </c>
      <c r="C90" s="81"/>
      <c r="D90" s="81"/>
      <c r="E90" s="81"/>
      <c r="F90" s="82"/>
      <c r="G90" s="75"/>
    </row>
    <row r="91" spans="1:7" ht="12" customHeight="1">
      <c r="A91" s="53"/>
      <c r="B91" s="80" t="s">
        <v>121</v>
      </c>
      <c r="C91" s="81"/>
      <c r="D91" s="81"/>
      <c r="E91" s="81"/>
      <c r="F91" s="82"/>
      <c r="G91" s="75"/>
    </row>
    <row r="92" spans="1:7" ht="12" customHeight="1">
      <c r="A92" s="53"/>
      <c r="B92" s="80" t="s">
        <v>122</v>
      </c>
      <c r="C92" s="81"/>
      <c r="D92" s="81"/>
      <c r="E92" s="81"/>
      <c r="F92" s="82"/>
      <c r="G92" s="75"/>
    </row>
    <row r="93" spans="1:7" ht="12.75" customHeight="1">
      <c r="A93" s="53"/>
      <c r="B93" s="80" t="s">
        <v>123</v>
      </c>
      <c r="C93" s="81"/>
      <c r="D93" s="81"/>
      <c r="E93" s="81"/>
      <c r="F93" s="82"/>
      <c r="G93" s="75"/>
    </row>
    <row r="94" spans="1:7" ht="12.75" customHeight="1">
      <c r="A94" s="53"/>
      <c r="B94" s="80" t="s">
        <v>124</v>
      </c>
      <c r="C94" s="83"/>
      <c r="D94" s="83"/>
      <c r="E94" s="83"/>
      <c r="F94" s="84"/>
      <c r="G94" s="75"/>
    </row>
    <row r="95" spans="1:7" ht="12.75" customHeight="1">
      <c r="A95" s="53"/>
      <c r="B95" s="85" t="s">
        <v>125</v>
      </c>
      <c r="C95" s="83"/>
      <c r="D95" s="83"/>
      <c r="E95" s="83"/>
      <c r="F95" s="84"/>
      <c r="G95" s="75"/>
    </row>
    <row r="96" spans="1:7" ht="15.6" customHeight="1">
      <c r="A96" s="53"/>
      <c r="B96" s="119" t="s">
        <v>144</v>
      </c>
      <c r="C96" s="81"/>
      <c r="D96" s="81"/>
      <c r="E96" s="81"/>
      <c r="F96" s="82"/>
      <c r="G96" s="75"/>
    </row>
    <row r="97" spans="1:7" ht="15.6" customHeight="1">
      <c r="A97" s="86"/>
      <c r="B97" s="87" t="s">
        <v>126</v>
      </c>
      <c r="C97" s="88"/>
      <c r="D97" s="88"/>
      <c r="E97" s="88"/>
      <c r="F97" s="89"/>
      <c r="G97" s="75"/>
    </row>
    <row r="98" spans="1:7" ht="11.25" customHeight="1">
      <c r="B98" s="90"/>
      <c r="C98" s="81"/>
      <c r="D98" s="81"/>
      <c r="E98" s="81"/>
      <c r="F98" s="81"/>
      <c r="G98" s="75"/>
    </row>
    <row r="99" spans="1:7" ht="11.25" customHeight="1">
      <c r="B99" s="124" t="s">
        <v>127</v>
      </c>
      <c r="C99" s="125"/>
      <c r="D99" s="91"/>
      <c r="E99" s="92"/>
      <c r="F99" s="92"/>
      <c r="G99" s="75"/>
    </row>
    <row r="100" spans="1:7" ht="11.25" customHeight="1">
      <c r="B100" s="93" t="s">
        <v>98</v>
      </c>
      <c r="C100" s="94" t="s">
        <v>128</v>
      </c>
      <c r="D100" s="95" t="s">
        <v>129</v>
      </c>
      <c r="E100" s="92"/>
      <c r="F100" s="92"/>
      <c r="G100" s="75"/>
    </row>
    <row r="101" spans="1:7" ht="11.25" customHeight="1">
      <c r="A101" s="96" t="s">
        <v>130</v>
      </c>
      <c r="B101" s="97" t="s">
        <v>131</v>
      </c>
      <c r="C101" s="98">
        <f>G32</f>
        <v>18125000</v>
      </c>
      <c r="D101" s="99">
        <f t="shared" ref="D101:D106" si="2">(C101/$C$107)</f>
        <v>0.38619206442531662</v>
      </c>
      <c r="E101" s="92"/>
      <c r="F101" s="92"/>
      <c r="G101" s="75"/>
    </row>
    <row r="102" spans="1:7" ht="11.25" customHeight="1">
      <c r="B102" s="97" t="s">
        <v>132</v>
      </c>
      <c r="C102" s="98">
        <f>G37</f>
        <v>0</v>
      </c>
      <c r="D102" s="99">
        <f t="shared" si="2"/>
        <v>0</v>
      </c>
      <c r="E102" s="92"/>
      <c r="F102" s="92"/>
      <c r="G102" s="75"/>
    </row>
    <row r="103" spans="1:7" ht="11.25" customHeight="1">
      <c r="B103" s="97" t="s">
        <v>133</v>
      </c>
      <c r="C103" s="98">
        <f>G44</f>
        <v>200000</v>
      </c>
      <c r="D103" s="99">
        <f t="shared" si="2"/>
        <v>4.2614296764172865E-3</v>
      </c>
      <c r="E103" s="92"/>
      <c r="F103" s="92"/>
      <c r="G103" s="75"/>
    </row>
    <row r="104" spans="1:7" ht="11.25" customHeight="1">
      <c r="B104" s="97" t="s">
        <v>66</v>
      </c>
      <c r="C104" s="98">
        <f>G68</f>
        <v>15522720</v>
      </c>
      <c r="D104" s="99">
        <f t="shared" si="2"/>
        <v>0.33074489833358073</v>
      </c>
      <c r="E104" s="92"/>
      <c r="F104" s="92"/>
      <c r="G104" s="75"/>
    </row>
    <row r="105" spans="1:7" ht="11.25" customHeight="1">
      <c r="B105" s="97" t="s">
        <v>134</v>
      </c>
      <c r="C105" s="100">
        <f>G79</f>
        <v>10850000</v>
      </c>
      <c r="D105" s="99">
        <f t="shared" si="2"/>
        <v>0.2311825599456378</v>
      </c>
      <c r="E105" s="101"/>
      <c r="F105" s="101"/>
      <c r="G105" s="75"/>
    </row>
    <row r="106" spans="1:7" ht="11.25" customHeight="1">
      <c r="B106" s="97" t="s">
        <v>135</v>
      </c>
      <c r="C106" s="100">
        <f>G82</f>
        <v>2234886</v>
      </c>
      <c r="D106" s="99">
        <f t="shared" si="2"/>
        <v>4.7619047619047616E-2</v>
      </c>
      <c r="E106" s="101"/>
      <c r="F106" s="101"/>
      <c r="G106" s="75"/>
    </row>
    <row r="107" spans="1:7" ht="11.25" customHeight="1">
      <c r="B107" s="102" t="s">
        <v>136</v>
      </c>
      <c r="C107" s="103">
        <f>SUM(C101:C106)</f>
        <v>46932606</v>
      </c>
      <c r="D107" s="104">
        <f>SUM(D101:D106)</f>
        <v>1.0000000000000002</v>
      </c>
      <c r="E107" s="101"/>
      <c r="F107" s="101"/>
      <c r="G107" s="75"/>
    </row>
    <row r="108" spans="1:7" ht="11.25" customHeight="1">
      <c r="B108" s="76"/>
      <c r="C108" s="74"/>
      <c r="D108" s="74"/>
      <c r="E108" s="74"/>
      <c r="F108" s="74"/>
      <c r="G108" s="75"/>
    </row>
    <row r="109" spans="1:7" ht="11.25" customHeight="1">
      <c r="B109" s="105"/>
      <c r="C109" s="74"/>
      <c r="D109" s="74"/>
      <c r="E109" s="74"/>
      <c r="F109" s="74"/>
      <c r="G109" s="75"/>
    </row>
    <row r="110" spans="1:7" ht="11.25" customHeight="1">
      <c r="B110" s="106"/>
      <c r="C110" s="107" t="s">
        <v>137</v>
      </c>
      <c r="D110" s="108"/>
      <c r="E110" s="109"/>
      <c r="F110" s="110"/>
      <c r="G110" s="75"/>
    </row>
    <row r="111" spans="1:7" ht="11.25" customHeight="1">
      <c r="B111" s="111" t="s">
        <v>138</v>
      </c>
      <c r="C111" s="112">
        <v>120000</v>
      </c>
      <c r="D111" s="112">
        <v>150000</v>
      </c>
      <c r="E111" s="113">
        <v>190000</v>
      </c>
      <c r="F111" s="114"/>
      <c r="G111" s="115"/>
    </row>
    <row r="112" spans="1:7" ht="11.25" customHeight="1">
      <c r="B112" s="102" t="s">
        <v>139</v>
      </c>
      <c r="C112" s="103">
        <f>(G83/C111)</f>
        <v>391.10505000000001</v>
      </c>
      <c r="D112" s="103">
        <f>(G83/D111)</f>
        <v>312.88404000000003</v>
      </c>
      <c r="E112" s="116">
        <f>(G83/E111)</f>
        <v>247.01371578947368</v>
      </c>
      <c r="F112" s="114"/>
      <c r="G112" s="115"/>
    </row>
    <row r="113" spans="2:7" ht="11.25" customHeight="1">
      <c r="B113" s="117" t="s">
        <v>140</v>
      </c>
      <c r="C113" s="81"/>
      <c r="D113" s="81"/>
      <c r="E113" s="81"/>
      <c r="F113" s="81"/>
      <c r="G113" s="81"/>
    </row>
  </sheetData>
  <mergeCells count="3">
    <mergeCell ref="E8:F8"/>
    <mergeCell ref="B16:G16"/>
    <mergeCell ref="B99:C99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2022-06-17T12:09:22Z</cp:lastPrinted>
  <dcterms:created xsi:type="dcterms:W3CDTF">2020-11-27T12:49:00Z</dcterms:created>
  <dcterms:modified xsi:type="dcterms:W3CDTF">2022-06-17T12:09:27Z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