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0" yWindow="0" windowWidth="19200" windowHeight="11595"/>
  </bookViews>
  <sheets>
    <sheet name="TOMATE INVERNADERO" sheetId="1" r:id="rId1"/>
  </sheets>
  <definedNames>
    <definedName name="_xlnm.Print_Area" localSheetId="0">'TOMATE INVERNADERO'!$A$1:$G$107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5" i="1"/>
  <c r="F61" i="1"/>
  <c r="F60" i="1"/>
  <c r="F58" i="1"/>
  <c r="F57" i="1"/>
  <c r="F56" i="1"/>
  <c r="C97" i="1" l="1"/>
  <c r="C96" i="1"/>
  <c r="C95" i="1"/>
  <c r="G28" i="1" l="1"/>
  <c r="G76" i="1" l="1"/>
  <c r="G75" i="1"/>
  <c r="G74" i="1"/>
  <c r="G73" i="1"/>
  <c r="G72" i="1"/>
  <c r="G67" i="1"/>
  <c r="G66" i="1"/>
  <c r="G65" i="1"/>
  <c r="G64" i="1"/>
  <c r="G62" i="1"/>
  <c r="G61" i="1"/>
  <c r="G60" i="1"/>
  <c r="G58" i="1"/>
  <c r="G57" i="1"/>
  <c r="G56" i="1"/>
  <c r="G55" i="1"/>
  <c r="G54" i="1"/>
  <c r="G53" i="1"/>
  <c r="G52" i="1"/>
  <c r="G51" i="1"/>
  <c r="G49" i="1"/>
  <c r="G44" i="1"/>
  <c r="G43" i="1"/>
  <c r="G42" i="1"/>
  <c r="G32" i="1"/>
  <c r="G31" i="1"/>
  <c r="G30" i="1"/>
  <c r="G29" i="1"/>
  <c r="G27" i="1"/>
  <c r="G26" i="1"/>
  <c r="G25" i="1"/>
  <c r="G24" i="1"/>
  <c r="G23" i="1"/>
  <c r="G22" i="1"/>
  <c r="G21" i="1"/>
  <c r="G20" i="1"/>
  <c r="G11" i="1"/>
  <c r="G82" i="1" s="1"/>
  <c r="G68" i="1" l="1"/>
  <c r="C98" i="1" s="1"/>
  <c r="G45" i="1"/>
  <c r="G77" i="1"/>
  <c r="C99" i="1" s="1"/>
  <c r="G33" i="1"/>
  <c r="G79" i="1" l="1"/>
  <c r="G80" i="1" s="1"/>
  <c r="G81" i="1" l="1"/>
  <c r="C100" i="1"/>
  <c r="C101" i="1" l="1"/>
  <c r="G83" i="1"/>
  <c r="E106" i="1"/>
  <c r="C106" i="1"/>
  <c r="D106" i="1"/>
  <c r="D99" i="1" l="1"/>
  <c r="D95" i="1"/>
  <c r="D97" i="1"/>
  <c r="D98" i="1"/>
  <c r="D100" i="1"/>
  <c r="D101" i="1" l="1"/>
</calcChain>
</file>

<file path=xl/sharedStrings.xml><?xml version="1.0" encoding="utf-8"?>
<sst xmlns="http://schemas.openxmlformats.org/spreadsheetml/2006/main" count="208" uniqueCount="135">
  <si>
    <t>RUBRO o CULTIVO</t>
  </si>
  <si>
    <t>TOMATE INVERNADERO</t>
  </si>
  <si>
    <t>RENDIMIENTO (kg/ha)</t>
  </si>
  <si>
    <t>VARIEDAD</t>
  </si>
  <si>
    <t>Maria Italia</t>
  </si>
  <si>
    <t>FECHA ESTIMADA  PRECIO VENTA</t>
  </si>
  <si>
    <t>Noviembre</t>
  </si>
  <si>
    <t>NIVEL TECNOLOGICO</t>
  </si>
  <si>
    <t>Medio</t>
  </si>
  <si>
    <t>PRECIO ESPERADO ($/kg)</t>
  </si>
  <si>
    <t>REGION</t>
  </si>
  <si>
    <t>B. O'Higgins</t>
  </si>
  <si>
    <t>INGRESO ESPERADO, con IVA ($)</t>
  </si>
  <si>
    <t>AREA</t>
  </si>
  <si>
    <t>Santa Cruz</t>
  </si>
  <si>
    <t>DESTINO PRODUCCION</t>
  </si>
  <si>
    <t>Mercado mayorista local</t>
  </si>
  <si>
    <t>COMUNA/LOCALIDAD</t>
  </si>
  <si>
    <t>Todas</t>
  </si>
  <si>
    <t>FECHA DE VENTA</t>
  </si>
  <si>
    <t>Noviembre-Enero</t>
  </si>
  <si>
    <t>FECHA PRECIO INSUMOS</t>
  </si>
  <si>
    <t>CONTINGENCIA</t>
  </si>
  <si>
    <t>No hay</t>
  </si>
  <si>
    <t>COSTOS DIRECTOS DE PRODUCCION POR HECTAREA (Incluye IVA)</t>
  </si>
  <si>
    <t>MANO DE OBRA</t>
  </si>
  <si>
    <t>Labores</t>
  </si>
  <si>
    <t>Unidad</t>
  </si>
  <si>
    <t>N° Jornadas</t>
  </si>
  <si>
    <t>Epoca (mes)</t>
  </si>
  <si>
    <t xml:space="preserve"> Precio Unitario ($) </t>
  </si>
  <si>
    <t xml:space="preserve"> Sub Total ($) </t>
  </si>
  <si>
    <t>Preparación Mesas de Plantación</t>
  </si>
  <si>
    <t>JH</t>
  </si>
  <si>
    <t>Mayo</t>
  </si>
  <si>
    <t>Colocación de mulch</t>
  </si>
  <si>
    <t>Plantación</t>
  </si>
  <si>
    <t>Junio</t>
  </si>
  <si>
    <t>Amarra</t>
  </si>
  <si>
    <t>Julio-Agosto</t>
  </si>
  <si>
    <t>Envoltura</t>
  </si>
  <si>
    <t>Agosto-Octubre</t>
  </si>
  <si>
    <t>Deshoje</t>
  </si>
  <si>
    <t>Octubre-Diciembre</t>
  </si>
  <si>
    <t>Desbrote</t>
  </si>
  <si>
    <t>Agosto-Noviembre</t>
  </si>
  <si>
    <t>Despunte</t>
  </si>
  <si>
    <t>Riegos</t>
  </si>
  <si>
    <t>Julio-Enero</t>
  </si>
  <si>
    <t>Aplicación de fitosanitarios</t>
  </si>
  <si>
    <t>Junio-Diciembre</t>
  </si>
  <si>
    <t>Cosecha</t>
  </si>
  <si>
    <t>Octubre-Enero</t>
  </si>
  <si>
    <t>Subtotal Jornadas Hombre</t>
  </si>
  <si>
    <t>JORNADAS ANIMAL</t>
  </si>
  <si>
    <t>Total Jornadas Animal</t>
  </si>
  <si>
    <t>MAQUINARIA</t>
  </si>
  <si>
    <t>Aradura</t>
  </si>
  <si>
    <t>JM</t>
  </si>
  <si>
    <t>Abril</t>
  </si>
  <si>
    <t>Cruza</t>
  </si>
  <si>
    <t>Rastrajes (2)</t>
  </si>
  <si>
    <t>Subtotal Costo Maquinaria</t>
  </si>
  <si>
    <t>INSUMOS</t>
  </si>
  <si>
    <t>Insumos</t>
  </si>
  <si>
    <t>Cantidad</t>
  </si>
  <si>
    <t>Plantas de tomate</t>
  </si>
  <si>
    <t>FERTILIZANTES</t>
  </si>
  <si>
    <t>Guano</t>
  </si>
  <si>
    <t>m3</t>
  </si>
  <si>
    <t>Nitrato de potasio</t>
  </si>
  <si>
    <t>kg</t>
  </si>
  <si>
    <t>Agosto-Enero</t>
  </si>
  <si>
    <t>Urea</t>
  </si>
  <si>
    <t>Junio-Octubre</t>
  </si>
  <si>
    <t>Superfosfato triple</t>
  </si>
  <si>
    <t>Kendal</t>
  </si>
  <si>
    <t>lt</t>
  </si>
  <si>
    <t>Julio-Noviembre</t>
  </si>
  <si>
    <t>Fosfimax</t>
  </si>
  <si>
    <t>Biorradicante</t>
  </si>
  <si>
    <t>Tomatomone</t>
  </si>
  <si>
    <t>FUNGICIDAS</t>
  </si>
  <si>
    <t>Previcur Energi</t>
  </si>
  <si>
    <t>Mancozeb</t>
  </si>
  <si>
    <t>Phyton 27</t>
  </si>
  <si>
    <t>INSECTICIDAS</t>
  </si>
  <si>
    <t>Karate</t>
  </si>
  <si>
    <t>Confidor 350</t>
  </si>
  <si>
    <t>Dipel</t>
  </si>
  <si>
    <t>Neres</t>
  </si>
  <si>
    <t>Subtotal Insumos</t>
  </si>
  <si>
    <t>OTROS</t>
  </si>
  <si>
    <t>Item</t>
  </si>
  <si>
    <t>Mulch 1,2 m x 0,05 mm</t>
  </si>
  <si>
    <t>Cinta gareta</t>
  </si>
  <si>
    <t>Junio-Noviembre</t>
  </si>
  <si>
    <t>Manto térmico</t>
  </si>
  <si>
    <t>Rollo</t>
  </si>
  <si>
    <t>Junio-Agosto</t>
  </si>
  <si>
    <t>Energia eléctrica</t>
  </si>
  <si>
    <t>Mayo-Diciembre</t>
  </si>
  <si>
    <t>Cajones 3/4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</si>
  <si>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</si>
  <si>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</si>
  <si>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</si>
  <si>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</si>
  <si>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</si>
  <si>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</si>
  <si>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</si>
  <si>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</si>
  <si>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</si>
  <si>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</si>
  <si>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</si>
  <si>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vendedor.</t>
  </si>
  <si>
    <t>Fertilización base</t>
  </si>
  <si>
    <t>kw</t>
  </si>
  <si>
    <t>c/u</t>
  </si>
  <si>
    <t>Hormoneo</t>
  </si>
  <si>
    <t>Julio-Septiembre</t>
  </si>
  <si>
    <r>
      <rPr>
        <b/>
        <sz val="7"/>
        <rFont val="Arial Narrow"/>
        <family val="2"/>
      </rPr>
      <t>Fuente:</t>
    </r>
    <r>
      <rPr>
        <sz val="7"/>
        <rFont val="Arial Narrow"/>
        <family val="2"/>
      </rPr>
      <t xml:space="preserve"> INDAP</t>
    </r>
  </si>
  <si>
    <r>
      <rPr>
        <b/>
        <u/>
        <sz val="7"/>
        <rFont val="Arial Narrow"/>
        <family val="2"/>
      </rPr>
      <t>Notas</t>
    </r>
    <r>
      <rPr>
        <b/>
        <sz val="7"/>
        <rFont val="Arial Narrow"/>
        <family val="2"/>
      </rPr>
      <t>: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</si>
  <si>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</si>
  <si>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</si>
  <si>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</si>
  <si>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</si>
  <si>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</si>
  <si>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</si>
  <si>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</si>
  <si>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</si>
  <si>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</si>
  <si>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($/kgs)</t>
  </si>
  <si>
    <t>Rendimiento  kgs/)</t>
  </si>
  <si>
    <t>Costo unitario ($/ kgs)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</si>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</sst>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_-* #,##0.00\ _$_-;\-* #,##0.00\ _$_-;_-* &quot;-&quot;??\ _$_-;_-@_-"/>
    <numFmt numFmtId="165" formatCode="_-* #,##0_-;\-* #,##0_-;_-* &quot;-&quot;??_-;_-@_-"/>
    <numFmt numFmtId="166" formatCode="#,##0_ ;\-#,##0\ "/>
    <numFmt numFmtId="167" formatCode="0.0"/>
    <numFmt numFmtId="168" formatCode="&quot; &quot;* #,##0&quot; &quot;;&quot; &quot;* &quot;-&quot;#,##0&quot; &quot;;&quot; &quot;* &quot;-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b/>
      <i/>
      <sz val="9"/>
      <color rgb="FF000000"/>
      <name val="Arial Narrow"/>
      <family val="2"/>
    </font>
    <font>
      <sz val="9"/>
      <name val="Arial Narrow"/>
      <family val="2"/>
    </font>
    <font>
      <sz val="9"/>
      <color rgb="FFFFFFFF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sz val="7"/>
      <color indexed="8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88302"/>
        <bgColor rgb="FF000000"/>
      </patternFill>
    </fill>
    <fill>
      <patternFill patternType="solid">
        <fgColor rgb="FF29CDD1"/>
        <bgColor rgb="FF000000"/>
      </patternFill>
    </fill>
    <fill>
      <patternFill patternType="solid">
        <fgColor rgb="FFF88302"/>
        <bgColor rgb="FF00808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Fill="1" applyBorder="1"/>
    <xf numFmtId="0" fontId="4" fillId="4" borderId="1" xfId="2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vertical="center"/>
    </xf>
    <xf numFmtId="165" fontId="5" fillId="2" borderId="1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/>
    <xf numFmtId="0" fontId="5" fillId="2" borderId="1" xfId="0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wrapText="1"/>
    </xf>
    <xf numFmtId="14" fontId="5" fillId="0" borderId="0" xfId="0" applyNumberFormat="1" applyFont="1" applyFill="1" applyBorder="1"/>
    <xf numFmtId="0" fontId="5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3" borderId="2" xfId="2" applyFont="1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6" fontId="8" fillId="4" borderId="7" xfId="2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0" fontId="5" fillId="0" borderId="1" xfId="0" applyFont="1" applyFill="1" applyBorder="1" applyAlignment="1">
      <alignment horizontal="center" wrapText="1"/>
    </xf>
    <xf numFmtId="0" fontId="9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/>
    <xf numFmtId="3" fontId="7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 applyBorder="1"/>
    <xf numFmtId="0" fontId="4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67" fontId="8" fillId="3" borderId="9" xfId="0" applyNumberFormat="1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3" fontId="8" fillId="3" borderId="9" xfId="1" applyNumberFormat="1" applyFont="1" applyFill="1" applyBorder="1" applyAlignment="1">
      <alignment horizontal="center" vertical="center"/>
    </xf>
    <xf numFmtId="3" fontId="4" fillId="3" borderId="10" xfId="1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167" fontId="8" fillId="4" borderId="9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9" xfId="1" applyNumberFormat="1" applyFont="1" applyFill="1" applyBorder="1" applyAlignment="1">
      <alignment horizontal="center" vertical="center"/>
    </xf>
    <xf numFmtId="3" fontId="4" fillId="4" borderId="10" xfId="1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167" fontId="8" fillId="3" borderId="12" xfId="0" applyNumberFormat="1" applyFont="1" applyFill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12" xfId="1" applyNumberFormat="1" applyFont="1" applyFill="1" applyBorder="1" applyAlignment="1">
      <alignment horizontal="center" vertical="center"/>
    </xf>
    <xf numFmtId="3" fontId="4" fillId="3" borderId="13" xfId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49" fontId="16" fillId="6" borderId="14" xfId="0" applyNumberFormat="1" applyFont="1" applyFill="1" applyBorder="1" applyAlignment="1">
      <alignment vertical="center"/>
    </xf>
    <xf numFmtId="49" fontId="16" fillId="6" borderId="15" xfId="0" applyNumberFormat="1" applyFont="1" applyFill="1" applyBorder="1" applyAlignment="1">
      <alignment horizontal="center" vertical="center"/>
    </xf>
    <xf numFmtId="49" fontId="17" fillId="6" borderId="16" xfId="0" applyNumberFormat="1" applyFont="1" applyFill="1" applyBorder="1" applyAlignment="1">
      <alignment horizontal="center"/>
    </xf>
    <xf numFmtId="49" fontId="16" fillId="0" borderId="17" xfId="0" applyNumberFormat="1" applyFont="1" applyFill="1" applyBorder="1" applyAlignment="1">
      <alignment vertical="center"/>
    </xf>
    <xf numFmtId="3" fontId="16" fillId="0" borderId="18" xfId="0" applyNumberFormat="1" applyFont="1" applyFill="1" applyBorder="1" applyAlignment="1">
      <alignment vertical="center"/>
    </xf>
    <xf numFmtId="9" fontId="17" fillId="0" borderId="19" xfId="0" applyNumberFormat="1" applyFont="1" applyFill="1" applyBorder="1" applyAlignment="1"/>
    <xf numFmtId="168" fontId="16" fillId="0" borderId="18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49" fontId="16" fillId="6" borderId="20" xfId="0" applyNumberFormat="1" applyFont="1" applyFill="1" applyBorder="1" applyAlignment="1">
      <alignment vertical="center"/>
    </xf>
    <xf numFmtId="168" fontId="16" fillId="6" borderId="21" xfId="0" applyNumberFormat="1" applyFont="1" applyFill="1" applyBorder="1" applyAlignment="1">
      <alignment vertical="center"/>
    </xf>
    <xf numFmtId="9" fontId="16" fillId="6" borderId="2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41" fontId="16" fillId="6" borderId="20" xfId="3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/>
    <xf numFmtId="0" fontId="8" fillId="4" borderId="4" xfId="2" applyFont="1" applyFill="1" applyBorder="1" applyAlignment="1">
      <alignment horizontal="left"/>
    </xf>
    <xf numFmtId="0" fontId="8" fillId="4" borderId="5" xfId="2" applyFont="1" applyFill="1" applyBorder="1" applyAlignment="1">
      <alignment horizontal="left"/>
    </xf>
    <xf numFmtId="0" fontId="8" fillId="4" borderId="6" xfId="2" applyFont="1" applyFill="1" applyBorder="1" applyAlignment="1">
      <alignment horizontal="left"/>
    </xf>
    <xf numFmtId="0" fontId="4" fillId="4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4" fillId="4" borderId="0" xfId="2" applyFont="1" applyFill="1" applyBorder="1" applyAlignment="1">
      <alignment horizontal="center" wrapText="1"/>
    </xf>
    <xf numFmtId="3" fontId="20" fillId="0" borderId="1" xfId="0" applyNumberFormat="1" applyFont="1" applyFill="1" applyBorder="1" applyAlignment="1">
      <alignment horizontal="center"/>
    </xf>
    <xf numFmtId="3" fontId="21" fillId="0" borderId="1" xfId="0" applyNumberFormat="1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1357313</xdr:colOff>
      <xdr:row>5</xdr:row>
      <xdr:rowOff>143209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5956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107"/>
  <sheetViews>
    <sheetView tabSelected="1" zoomScale="86" zoomScaleNormal="86" workbookViewId="0">
      <selection sqref="A1:G107"/>
    </sheetView>
  </sheetViews>
  <sheetFormatPr baseColWidth="10" defaultColWidth="11.42578125" defaultRowHeight="16.5" x14ac:dyDescent="0.3"/>
  <cols>
    <col min="1" max="1" width="11.42578125" style="1"/>
    <col min="2" max="2" width="27.7109375" style="1" customWidth="1"/>
    <col min="3" max="3" width="12" style="1" customWidth="1"/>
    <col min="4" max="4" width="11.42578125" style="1"/>
    <col min="5" max="5" width="16.85546875" style="1" customWidth="1"/>
    <col min="6" max="6" width="11.42578125" style="1"/>
    <col min="7" max="7" width="20.42578125" style="1" customWidth="1"/>
    <col min="8" max="16384" width="11.42578125" style="1"/>
  </cols>
  <sheetData>
    <row r="8" spans="2:7" ht="24" customHeight="1" x14ac:dyDescent="0.3">
      <c r="B8" s="2" t="s">
        <v>0</v>
      </c>
      <c r="C8" s="3" t="s">
        <v>1</v>
      </c>
      <c r="D8" s="4"/>
      <c r="E8" s="81" t="s">
        <v>2</v>
      </c>
      <c r="F8" s="81"/>
      <c r="G8" s="5">
        <v>150000</v>
      </c>
    </row>
    <row r="9" spans="2:7" x14ac:dyDescent="0.3">
      <c r="B9" s="6" t="s">
        <v>3</v>
      </c>
      <c r="C9" s="7" t="s">
        <v>4</v>
      </c>
      <c r="D9" s="4"/>
      <c r="E9" s="82" t="s">
        <v>5</v>
      </c>
      <c r="F9" s="82"/>
      <c r="G9" s="8" t="s">
        <v>6</v>
      </c>
    </row>
    <row r="10" spans="2:7" x14ac:dyDescent="0.3">
      <c r="B10" s="6" t="s">
        <v>7</v>
      </c>
      <c r="C10" s="7" t="s">
        <v>8</v>
      </c>
      <c r="D10" s="4"/>
      <c r="E10" s="83" t="s">
        <v>9</v>
      </c>
      <c r="F10" s="83"/>
      <c r="G10" s="8">
        <v>350</v>
      </c>
    </row>
    <row r="11" spans="2:7" x14ac:dyDescent="0.3">
      <c r="B11" s="6" t="s">
        <v>10</v>
      </c>
      <c r="C11" s="9" t="s">
        <v>11</v>
      </c>
      <c r="D11" s="4"/>
      <c r="E11" s="10" t="s">
        <v>12</v>
      </c>
      <c r="F11" s="10"/>
      <c r="G11" s="8">
        <f>+G8*G10</f>
        <v>52500000</v>
      </c>
    </row>
    <row r="12" spans="2:7" x14ac:dyDescent="0.3">
      <c r="B12" s="6" t="s">
        <v>13</v>
      </c>
      <c r="C12" s="9" t="s">
        <v>14</v>
      </c>
      <c r="D12" s="4"/>
      <c r="E12" s="83" t="s">
        <v>15</v>
      </c>
      <c r="F12" s="83"/>
      <c r="G12" s="11" t="s">
        <v>16</v>
      </c>
    </row>
    <row r="13" spans="2:7" x14ac:dyDescent="0.3">
      <c r="B13" s="6" t="s">
        <v>17</v>
      </c>
      <c r="C13" s="9" t="s">
        <v>18</v>
      </c>
      <c r="D13" s="4"/>
      <c r="E13" s="83" t="s">
        <v>19</v>
      </c>
      <c r="F13" s="83"/>
      <c r="G13" s="7" t="s">
        <v>20</v>
      </c>
    </row>
    <row r="14" spans="2:7" x14ac:dyDescent="0.3">
      <c r="B14" s="6" t="s">
        <v>21</v>
      </c>
      <c r="C14" s="12" t="s">
        <v>37</v>
      </c>
      <c r="D14" s="4"/>
      <c r="E14" s="84" t="s">
        <v>22</v>
      </c>
      <c r="F14" s="84"/>
      <c r="G14" s="11" t="s">
        <v>23</v>
      </c>
    </row>
    <row r="15" spans="2:7" x14ac:dyDescent="0.3">
      <c r="B15" s="13"/>
      <c r="C15" s="14"/>
      <c r="D15" s="4"/>
      <c r="E15" s="4"/>
      <c r="F15" s="4"/>
      <c r="G15" s="15"/>
    </row>
    <row r="16" spans="2:7" x14ac:dyDescent="0.3">
      <c r="B16" s="85" t="s">
        <v>24</v>
      </c>
      <c r="C16" s="85"/>
      <c r="D16" s="85"/>
      <c r="E16" s="85"/>
      <c r="F16" s="85"/>
      <c r="G16" s="85"/>
    </row>
    <row r="17" spans="2:7" x14ac:dyDescent="0.3">
      <c r="B17" s="4"/>
      <c r="C17" s="16"/>
      <c r="D17" s="16"/>
      <c r="E17" s="17"/>
      <c r="F17" s="4"/>
      <c r="G17" s="4"/>
    </row>
    <row r="18" spans="2:7" x14ac:dyDescent="0.3">
      <c r="B18" s="18" t="s">
        <v>25</v>
      </c>
      <c r="C18" s="4"/>
      <c r="D18" s="4"/>
      <c r="E18" s="4"/>
      <c r="F18" s="4"/>
      <c r="G18" s="4"/>
    </row>
    <row r="19" spans="2:7" ht="27" x14ac:dyDescent="0.3">
      <c r="B19" s="19" t="s">
        <v>26</v>
      </c>
      <c r="C19" s="19" t="s">
        <v>27</v>
      </c>
      <c r="D19" s="19" t="s">
        <v>28</v>
      </c>
      <c r="E19" s="19" t="s">
        <v>29</v>
      </c>
      <c r="F19" s="19" t="s">
        <v>30</v>
      </c>
      <c r="G19" s="19" t="s">
        <v>31</v>
      </c>
    </row>
    <row r="20" spans="2:7" x14ac:dyDescent="0.3">
      <c r="B20" s="20" t="s">
        <v>32</v>
      </c>
      <c r="C20" s="21" t="s">
        <v>33</v>
      </c>
      <c r="D20" s="21">
        <v>50</v>
      </c>
      <c r="E20" s="21" t="s">
        <v>34</v>
      </c>
      <c r="F20" s="22">
        <v>25000</v>
      </c>
      <c r="G20" s="22">
        <f t="shared" ref="G20:G32" si="0">+D20*F20</f>
        <v>1250000</v>
      </c>
    </row>
    <row r="21" spans="2:7" x14ac:dyDescent="0.3">
      <c r="B21" s="20" t="s">
        <v>115</v>
      </c>
      <c r="C21" s="21" t="s">
        <v>33</v>
      </c>
      <c r="D21" s="21">
        <v>2</v>
      </c>
      <c r="E21" s="21" t="s">
        <v>34</v>
      </c>
      <c r="F21" s="22">
        <v>25000</v>
      </c>
      <c r="G21" s="22">
        <f t="shared" si="0"/>
        <v>50000</v>
      </c>
    </row>
    <row r="22" spans="2:7" x14ac:dyDescent="0.3">
      <c r="B22" s="20" t="s">
        <v>35</v>
      </c>
      <c r="C22" s="21" t="s">
        <v>33</v>
      </c>
      <c r="D22" s="21">
        <v>15</v>
      </c>
      <c r="E22" s="21" t="s">
        <v>34</v>
      </c>
      <c r="F22" s="22">
        <v>25000</v>
      </c>
      <c r="G22" s="22">
        <f t="shared" si="0"/>
        <v>375000</v>
      </c>
    </row>
    <row r="23" spans="2:7" x14ac:dyDescent="0.3">
      <c r="B23" s="20" t="s">
        <v>36</v>
      </c>
      <c r="C23" s="21" t="s">
        <v>33</v>
      </c>
      <c r="D23" s="21">
        <v>35</v>
      </c>
      <c r="E23" s="21" t="s">
        <v>37</v>
      </c>
      <c r="F23" s="22">
        <v>25000</v>
      </c>
      <c r="G23" s="22">
        <f t="shared" si="0"/>
        <v>875000</v>
      </c>
    </row>
    <row r="24" spans="2:7" x14ac:dyDescent="0.3">
      <c r="B24" s="20" t="s">
        <v>38</v>
      </c>
      <c r="C24" s="21" t="s">
        <v>33</v>
      </c>
      <c r="D24" s="21">
        <v>30</v>
      </c>
      <c r="E24" s="21" t="s">
        <v>39</v>
      </c>
      <c r="F24" s="22">
        <v>25000</v>
      </c>
      <c r="G24" s="22">
        <f t="shared" si="0"/>
        <v>750000</v>
      </c>
    </row>
    <row r="25" spans="2:7" x14ac:dyDescent="0.3">
      <c r="B25" s="20" t="s">
        <v>40</v>
      </c>
      <c r="C25" s="21" t="s">
        <v>33</v>
      </c>
      <c r="D25" s="21">
        <v>160</v>
      </c>
      <c r="E25" s="21" t="s">
        <v>41</v>
      </c>
      <c r="F25" s="22">
        <v>25000</v>
      </c>
      <c r="G25" s="22">
        <f t="shared" si="0"/>
        <v>4000000</v>
      </c>
    </row>
    <row r="26" spans="2:7" x14ac:dyDescent="0.3">
      <c r="B26" s="20" t="s">
        <v>42</v>
      </c>
      <c r="C26" s="21" t="s">
        <v>33</v>
      </c>
      <c r="D26" s="21">
        <v>70</v>
      </c>
      <c r="E26" s="21" t="s">
        <v>43</v>
      </c>
      <c r="F26" s="22">
        <v>25000</v>
      </c>
      <c r="G26" s="22">
        <f t="shared" si="0"/>
        <v>1750000</v>
      </c>
    </row>
    <row r="27" spans="2:7" x14ac:dyDescent="0.3">
      <c r="B27" s="20" t="s">
        <v>44</v>
      </c>
      <c r="C27" s="21" t="s">
        <v>33</v>
      </c>
      <c r="D27" s="21">
        <v>20</v>
      </c>
      <c r="E27" s="21" t="s">
        <v>45</v>
      </c>
      <c r="F27" s="22">
        <v>25000</v>
      </c>
      <c r="G27" s="22">
        <f t="shared" si="0"/>
        <v>500000</v>
      </c>
    </row>
    <row r="28" spans="2:7" x14ac:dyDescent="0.3">
      <c r="B28" s="20" t="s">
        <v>118</v>
      </c>
      <c r="C28" s="21" t="s">
        <v>33</v>
      </c>
      <c r="D28" s="21">
        <v>20</v>
      </c>
      <c r="E28" s="21" t="s">
        <v>119</v>
      </c>
      <c r="F28" s="22">
        <v>25000</v>
      </c>
      <c r="G28" s="22">
        <f t="shared" si="0"/>
        <v>500000</v>
      </c>
    </row>
    <row r="29" spans="2:7" x14ac:dyDescent="0.3">
      <c r="B29" s="20" t="s">
        <v>46</v>
      </c>
      <c r="C29" s="21" t="s">
        <v>33</v>
      </c>
      <c r="D29" s="21">
        <v>13</v>
      </c>
      <c r="E29" s="21" t="s">
        <v>6</v>
      </c>
      <c r="F29" s="22">
        <v>25000</v>
      </c>
      <c r="G29" s="22">
        <f t="shared" si="0"/>
        <v>325000</v>
      </c>
    </row>
    <row r="30" spans="2:7" x14ac:dyDescent="0.3">
      <c r="B30" s="20" t="s">
        <v>47</v>
      </c>
      <c r="C30" s="21" t="s">
        <v>33</v>
      </c>
      <c r="D30" s="21">
        <v>80</v>
      </c>
      <c r="E30" s="21" t="s">
        <v>48</v>
      </c>
      <c r="F30" s="22">
        <v>25000</v>
      </c>
      <c r="G30" s="22">
        <f t="shared" si="0"/>
        <v>2000000</v>
      </c>
    </row>
    <row r="31" spans="2:7" x14ac:dyDescent="0.3">
      <c r="B31" s="20" t="s">
        <v>49</v>
      </c>
      <c r="C31" s="21" t="s">
        <v>33</v>
      </c>
      <c r="D31" s="21">
        <v>120</v>
      </c>
      <c r="E31" s="21" t="s">
        <v>50</v>
      </c>
      <c r="F31" s="22">
        <v>25000</v>
      </c>
      <c r="G31" s="22">
        <f t="shared" si="0"/>
        <v>3000000</v>
      </c>
    </row>
    <row r="32" spans="2:7" x14ac:dyDescent="0.3">
      <c r="B32" s="20" t="s">
        <v>51</v>
      </c>
      <c r="C32" s="21" t="s">
        <v>33</v>
      </c>
      <c r="D32" s="21">
        <v>14</v>
      </c>
      <c r="E32" s="21" t="s">
        <v>52</v>
      </c>
      <c r="F32" s="22">
        <v>25000</v>
      </c>
      <c r="G32" s="22">
        <f t="shared" si="0"/>
        <v>350000</v>
      </c>
    </row>
    <row r="33" spans="2:7" x14ac:dyDescent="0.3">
      <c r="B33" s="78" t="s">
        <v>53</v>
      </c>
      <c r="C33" s="79"/>
      <c r="D33" s="79"/>
      <c r="E33" s="79"/>
      <c r="F33" s="80"/>
      <c r="G33" s="23">
        <f>SUM(G20:G32)</f>
        <v>15725000</v>
      </c>
    </row>
    <row r="34" spans="2:7" x14ac:dyDescent="0.3">
      <c r="B34" s="4"/>
      <c r="C34" s="4"/>
      <c r="D34" s="4"/>
      <c r="E34" s="4"/>
      <c r="F34" s="24"/>
      <c r="G34" s="24"/>
    </row>
    <row r="35" spans="2:7" x14ac:dyDescent="0.3">
      <c r="B35" s="18" t="s">
        <v>54</v>
      </c>
      <c r="C35" s="4"/>
      <c r="D35" s="4"/>
      <c r="E35" s="4"/>
      <c r="F35" s="4"/>
      <c r="G35" s="4"/>
    </row>
    <row r="36" spans="2:7" ht="27" x14ac:dyDescent="0.3">
      <c r="B36" s="19" t="s">
        <v>26</v>
      </c>
      <c r="C36" s="19" t="s">
        <v>27</v>
      </c>
      <c r="D36" s="19" t="s">
        <v>28</v>
      </c>
      <c r="E36" s="19" t="s">
        <v>29</v>
      </c>
      <c r="F36" s="19" t="s">
        <v>30</v>
      </c>
      <c r="G36" s="19" t="s">
        <v>31</v>
      </c>
    </row>
    <row r="37" spans="2:7" x14ac:dyDescent="0.3">
      <c r="B37" s="10"/>
      <c r="C37" s="6"/>
      <c r="D37" s="6"/>
      <c r="E37" s="10"/>
      <c r="F37" s="25"/>
      <c r="G37" s="10"/>
    </row>
    <row r="38" spans="2:7" x14ac:dyDescent="0.3">
      <c r="B38" s="78" t="s">
        <v>55</v>
      </c>
      <c r="C38" s="79"/>
      <c r="D38" s="79"/>
      <c r="E38" s="79"/>
      <c r="F38" s="80"/>
      <c r="G38" s="23"/>
    </row>
    <row r="39" spans="2:7" x14ac:dyDescent="0.3">
      <c r="B39" s="26"/>
      <c r="C39" s="26"/>
      <c r="D39" s="26"/>
      <c r="E39" s="26"/>
      <c r="F39" s="26"/>
      <c r="G39" s="26"/>
    </row>
    <row r="40" spans="2:7" x14ac:dyDescent="0.3">
      <c r="B40" s="18" t="s">
        <v>56</v>
      </c>
      <c r="C40" s="4"/>
      <c r="D40" s="4"/>
      <c r="E40" s="4"/>
      <c r="F40" s="4"/>
      <c r="G40" s="4"/>
    </row>
    <row r="41" spans="2:7" ht="27" x14ac:dyDescent="0.3">
      <c r="B41" s="19" t="s">
        <v>26</v>
      </c>
      <c r="C41" s="19" t="s">
        <v>27</v>
      </c>
      <c r="D41" s="19" t="s">
        <v>28</v>
      </c>
      <c r="E41" s="19" t="s">
        <v>29</v>
      </c>
      <c r="F41" s="19" t="s">
        <v>30</v>
      </c>
      <c r="G41" s="19" t="s">
        <v>31</v>
      </c>
    </row>
    <row r="42" spans="2:7" x14ac:dyDescent="0.3">
      <c r="B42" s="20" t="s">
        <v>57</v>
      </c>
      <c r="C42" s="21" t="s">
        <v>58</v>
      </c>
      <c r="D42" s="21">
        <v>1</v>
      </c>
      <c r="E42" s="21" t="s">
        <v>59</v>
      </c>
      <c r="F42" s="22">
        <v>35000</v>
      </c>
      <c r="G42" s="22">
        <f t="shared" ref="G42:G44" si="1">+D42*F42</f>
        <v>35000</v>
      </c>
    </row>
    <row r="43" spans="2:7" x14ac:dyDescent="0.3">
      <c r="B43" s="20" t="s">
        <v>60</v>
      </c>
      <c r="C43" s="21" t="s">
        <v>58</v>
      </c>
      <c r="D43" s="21">
        <v>1</v>
      </c>
      <c r="E43" s="21" t="s">
        <v>59</v>
      </c>
      <c r="F43" s="22">
        <v>35000</v>
      </c>
      <c r="G43" s="22">
        <f t="shared" si="1"/>
        <v>35000</v>
      </c>
    </row>
    <row r="44" spans="2:7" x14ac:dyDescent="0.3">
      <c r="B44" s="20" t="s">
        <v>61</v>
      </c>
      <c r="C44" s="21" t="s">
        <v>58</v>
      </c>
      <c r="D44" s="21">
        <v>1</v>
      </c>
      <c r="E44" s="21" t="s">
        <v>34</v>
      </c>
      <c r="F44" s="22">
        <v>50000</v>
      </c>
      <c r="G44" s="22">
        <f t="shared" si="1"/>
        <v>50000</v>
      </c>
    </row>
    <row r="45" spans="2:7" x14ac:dyDescent="0.3">
      <c r="B45" s="78" t="s">
        <v>62</v>
      </c>
      <c r="C45" s="79"/>
      <c r="D45" s="79"/>
      <c r="E45" s="79"/>
      <c r="F45" s="80"/>
      <c r="G45" s="23">
        <f>SUM(G42:G44)</f>
        <v>120000</v>
      </c>
    </row>
    <row r="46" spans="2:7" x14ac:dyDescent="0.3">
      <c r="B46" s="27"/>
      <c r="C46" s="28"/>
      <c r="D46" s="29"/>
      <c r="E46" s="30"/>
      <c r="F46" s="31"/>
      <c r="G46" s="31"/>
    </row>
    <row r="47" spans="2:7" x14ac:dyDescent="0.3">
      <c r="B47" s="18" t="s">
        <v>63</v>
      </c>
      <c r="C47" s="4"/>
      <c r="D47" s="4"/>
      <c r="E47" s="4"/>
      <c r="F47" s="4"/>
      <c r="G47" s="4"/>
    </row>
    <row r="48" spans="2:7" ht="27" x14ac:dyDescent="0.3">
      <c r="B48" s="19" t="s">
        <v>64</v>
      </c>
      <c r="C48" s="19" t="s">
        <v>27</v>
      </c>
      <c r="D48" s="19" t="s">
        <v>65</v>
      </c>
      <c r="E48" s="19" t="s">
        <v>29</v>
      </c>
      <c r="F48" s="19" t="s">
        <v>30</v>
      </c>
      <c r="G48" s="19" t="s">
        <v>31</v>
      </c>
    </row>
    <row r="49" spans="2:7" x14ac:dyDescent="0.3">
      <c r="B49" s="20" t="s">
        <v>66</v>
      </c>
      <c r="C49" s="32" t="s">
        <v>27</v>
      </c>
      <c r="D49" s="33">
        <v>33000</v>
      </c>
      <c r="E49" s="21" t="s">
        <v>34</v>
      </c>
      <c r="F49" s="86">
        <v>170</v>
      </c>
      <c r="G49" s="22">
        <f>+D49*F49</f>
        <v>5610000</v>
      </c>
    </row>
    <row r="50" spans="2:7" x14ac:dyDescent="0.3">
      <c r="B50" s="34" t="s">
        <v>67</v>
      </c>
      <c r="C50" s="32"/>
      <c r="D50" s="33"/>
      <c r="E50" s="21"/>
      <c r="F50" s="86"/>
      <c r="G50" s="22"/>
    </row>
    <row r="51" spans="2:7" x14ac:dyDescent="0.3">
      <c r="B51" s="20" t="s">
        <v>68</v>
      </c>
      <c r="C51" s="32" t="s">
        <v>69</v>
      </c>
      <c r="D51" s="33">
        <v>35</v>
      </c>
      <c r="E51" s="21" t="s">
        <v>59</v>
      </c>
      <c r="F51" s="86">
        <v>4500</v>
      </c>
      <c r="G51" s="22">
        <f t="shared" ref="G51:G67" si="2">+D51*F51</f>
        <v>157500</v>
      </c>
    </row>
    <row r="52" spans="2:7" x14ac:dyDescent="0.3">
      <c r="B52" s="20" t="s">
        <v>70</v>
      </c>
      <c r="C52" s="32" t="s">
        <v>71</v>
      </c>
      <c r="D52" s="33">
        <v>2500</v>
      </c>
      <c r="E52" s="21" t="s">
        <v>72</v>
      </c>
      <c r="F52" s="86">
        <v>1999</v>
      </c>
      <c r="G52" s="22">
        <f t="shared" si="2"/>
        <v>4997500</v>
      </c>
    </row>
    <row r="53" spans="2:7" x14ac:dyDescent="0.3">
      <c r="B53" s="20" t="s">
        <v>73</v>
      </c>
      <c r="C53" s="32" t="s">
        <v>71</v>
      </c>
      <c r="D53" s="33">
        <v>500</v>
      </c>
      <c r="E53" s="21" t="s">
        <v>74</v>
      </c>
      <c r="F53" s="86">
        <v>1361</v>
      </c>
      <c r="G53" s="22">
        <f t="shared" si="2"/>
        <v>680500</v>
      </c>
    </row>
    <row r="54" spans="2:7" x14ac:dyDescent="0.3">
      <c r="B54" s="20" t="s">
        <v>75</v>
      </c>
      <c r="C54" s="32" t="s">
        <v>71</v>
      </c>
      <c r="D54" s="33">
        <v>400</v>
      </c>
      <c r="E54" s="21" t="s">
        <v>59</v>
      </c>
      <c r="F54" s="86">
        <v>1640</v>
      </c>
      <c r="G54" s="22">
        <f t="shared" si="2"/>
        <v>656000</v>
      </c>
    </row>
    <row r="55" spans="2:7" x14ac:dyDescent="0.3">
      <c r="B55" s="20" t="s">
        <v>76</v>
      </c>
      <c r="C55" s="32" t="s">
        <v>77</v>
      </c>
      <c r="D55" s="33">
        <v>5</v>
      </c>
      <c r="E55" s="21" t="s">
        <v>78</v>
      </c>
      <c r="F55" s="86">
        <v>23860</v>
      </c>
      <c r="G55" s="22">
        <f t="shared" si="2"/>
        <v>119300</v>
      </c>
    </row>
    <row r="56" spans="2:7" x14ac:dyDescent="0.3">
      <c r="B56" s="20" t="s">
        <v>79</v>
      </c>
      <c r="C56" s="32" t="s">
        <v>77</v>
      </c>
      <c r="D56" s="33">
        <v>5</v>
      </c>
      <c r="E56" s="21" t="s">
        <v>78</v>
      </c>
      <c r="F56" s="86">
        <f>54680/5</f>
        <v>10936</v>
      </c>
      <c r="G56" s="22">
        <f t="shared" si="2"/>
        <v>54680</v>
      </c>
    </row>
    <row r="57" spans="2:7" x14ac:dyDescent="0.3">
      <c r="B57" s="20" t="s">
        <v>80</v>
      </c>
      <c r="C57" s="32" t="s">
        <v>77</v>
      </c>
      <c r="D57" s="33">
        <v>5</v>
      </c>
      <c r="E57" s="21" t="s">
        <v>74</v>
      </c>
      <c r="F57" s="87">
        <f>276950/20</f>
        <v>13847.5</v>
      </c>
      <c r="G57" s="22">
        <f t="shared" si="2"/>
        <v>69237.5</v>
      </c>
    </row>
    <row r="58" spans="2:7" x14ac:dyDescent="0.3">
      <c r="B58" s="20" t="s">
        <v>81</v>
      </c>
      <c r="C58" s="32" t="s">
        <v>27</v>
      </c>
      <c r="D58" s="33">
        <v>40</v>
      </c>
      <c r="E58" s="21" t="s">
        <v>74</v>
      </c>
      <c r="F58" s="87">
        <f>16000*1.19</f>
        <v>19040</v>
      </c>
      <c r="G58" s="22">
        <f t="shared" si="2"/>
        <v>761600</v>
      </c>
    </row>
    <row r="59" spans="2:7" x14ac:dyDescent="0.3">
      <c r="B59" s="34" t="s">
        <v>82</v>
      </c>
      <c r="C59" s="32"/>
      <c r="D59" s="33"/>
      <c r="E59" s="21"/>
      <c r="F59" s="86"/>
      <c r="G59" s="22"/>
    </row>
    <row r="60" spans="2:7" x14ac:dyDescent="0.3">
      <c r="B60" s="20" t="s">
        <v>83</v>
      </c>
      <c r="C60" s="32" t="s">
        <v>77</v>
      </c>
      <c r="D60" s="33">
        <v>1</v>
      </c>
      <c r="E60" s="21" t="s">
        <v>37</v>
      </c>
      <c r="F60" s="86">
        <f>48000*1.19</f>
        <v>57120</v>
      </c>
      <c r="G60" s="22">
        <f t="shared" ref="G60:G62" si="3">+D60*F60</f>
        <v>57120</v>
      </c>
    </row>
    <row r="61" spans="2:7" x14ac:dyDescent="0.3">
      <c r="B61" s="20" t="s">
        <v>84</v>
      </c>
      <c r="C61" s="32" t="s">
        <v>71</v>
      </c>
      <c r="D61" s="33">
        <v>8</v>
      </c>
      <c r="E61" s="21" t="s">
        <v>74</v>
      </c>
      <c r="F61" s="87">
        <f>134570/25</f>
        <v>5382.8</v>
      </c>
      <c r="G61" s="22">
        <f t="shared" si="3"/>
        <v>43062.400000000001</v>
      </c>
    </row>
    <row r="62" spans="2:7" x14ac:dyDescent="0.3">
      <c r="B62" s="20" t="s">
        <v>85</v>
      </c>
      <c r="C62" s="32" t="s">
        <v>77</v>
      </c>
      <c r="D62" s="32">
        <v>0.84</v>
      </c>
      <c r="E62" s="21" t="s">
        <v>74</v>
      </c>
      <c r="F62" s="87">
        <v>81200</v>
      </c>
      <c r="G62" s="22">
        <f t="shared" si="3"/>
        <v>68208</v>
      </c>
    </row>
    <row r="63" spans="2:7" x14ac:dyDescent="0.3">
      <c r="B63" s="34" t="s">
        <v>86</v>
      </c>
      <c r="C63" s="32"/>
      <c r="D63" s="33"/>
      <c r="E63" s="21"/>
      <c r="F63" s="87"/>
      <c r="G63" s="22"/>
    </row>
    <row r="64" spans="2:7" x14ac:dyDescent="0.3">
      <c r="B64" s="20" t="s">
        <v>87</v>
      </c>
      <c r="C64" s="32" t="s">
        <v>77</v>
      </c>
      <c r="D64" s="33">
        <v>0.5</v>
      </c>
      <c r="E64" s="21" t="s">
        <v>34</v>
      </c>
      <c r="F64" s="86">
        <v>49220</v>
      </c>
      <c r="G64" s="22">
        <f t="shared" ref="G64" si="4">+D64*F64</f>
        <v>24610</v>
      </c>
    </row>
    <row r="65" spans="2:7" x14ac:dyDescent="0.3">
      <c r="B65" s="20" t="s">
        <v>88</v>
      </c>
      <c r="C65" s="32" t="s">
        <v>77</v>
      </c>
      <c r="D65" s="33">
        <v>1</v>
      </c>
      <c r="E65" s="21" t="s">
        <v>50</v>
      </c>
      <c r="F65" s="87">
        <f>170000*1.19</f>
        <v>202300</v>
      </c>
      <c r="G65" s="22">
        <f t="shared" si="2"/>
        <v>202300</v>
      </c>
    </row>
    <row r="66" spans="2:7" x14ac:dyDescent="0.3">
      <c r="B66" s="20" t="s">
        <v>89</v>
      </c>
      <c r="C66" s="32" t="s">
        <v>71</v>
      </c>
      <c r="D66" s="33">
        <v>2</v>
      </c>
      <c r="E66" s="21" t="s">
        <v>43</v>
      </c>
      <c r="F66" s="87">
        <f>20000*1.19</f>
        <v>23800</v>
      </c>
      <c r="G66" s="22">
        <f t="shared" si="2"/>
        <v>47600</v>
      </c>
    </row>
    <row r="67" spans="2:7" x14ac:dyDescent="0.3">
      <c r="B67" s="20" t="s">
        <v>90</v>
      </c>
      <c r="C67" s="32" t="s">
        <v>71</v>
      </c>
      <c r="D67" s="33">
        <v>5</v>
      </c>
      <c r="E67" s="21" t="s">
        <v>43</v>
      </c>
      <c r="F67" s="87">
        <v>23800</v>
      </c>
      <c r="G67" s="22">
        <f t="shared" si="2"/>
        <v>119000</v>
      </c>
    </row>
    <row r="68" spans="2:7" x14ac:dyDescent="0.3">
      <c r="B68" s="78" t="s">
        <v>91</v>
      </c>
      <c r="C68" s="79"/>
      <c r="D68" s="79"/>
      <c r="E68" s="79"/>
      <c r="F68" s="80"/>
      <c r="G68" s="23">
        <f>SUM(G49:G67)</f>
        <v>13668217.9</v>
      </c>
    </row>
    <row r="69" spans="2:7" x14ac:dyDescent="0.3">
      <c r="B69" s="4"/>
      <c r="C69" s="4"/>
      <c r="D69" s="4"/>
      <c r="E69" s="4"/>
      <c r="F69" s="24"/>
      <c r="G69" s="24"/>
    </row>
    <row r="70" spans="2:7" x14ac:dyDescent="0.3">
      <c r="B70" s="18" t="s">
        <v>92</v>
      </c>
      <c r="C70" s="4"/>
      <c r="D70" s="4"/>
      <c r="E70" s="4"/>
      <c r="F70" s="4"/>
      <c r="G70" s="4"/>
    </row>
    <row r="71" spans="2:7" ht="27" x14ac:dyDescent="0.3">
      <c r="B71" s="19" t="s">
        <v>93</v>
      </c>
      <c r="C71" s="19" t="s">
        <v>27</v>
      </c>
      <c r="D71" s="19" t="s">
        <v>65</v>
      </c>
      <c r="E71" s="19" t="s">
        <v>29</v>
      </c>
      <c r="F71" s="19" t="s">
        <v>30</v>
      </c>
      <c r="G71" s="19" t="s">
        <v>31</v>
      </c>
    </row>
    <row r="72" spans="2:7" x14ac:dyDescent="0.3">
      <c r="B72" s="20" t="s">
        <v>94</v>
      </c>
      <c r="C72" s="32" t="s">
        <v>71</v>
      </c>
      <c r="D72" s="33">
        <v>500</v>
      </c>
      <c r="E72" s="21" t="s">
        <v>34</v>
      </c>
      <c r="F72" s="86">
        <v>3670</v>
      </c>
      <c r="G72" s="22">
        <f t="shared" ref="G72:G76" si="5">+D72*F72</f>
        <v>1835000</v>
      </c>
    </row>
    <row r="73" spans="2:7" x14ac:dyDescent="0.3">
      <c r="B73" s="20" t="s">
        <v>95</v>
      </c>
      <c r="C73" s="32" t="s">
        <v>71</v>
      </c>
      <c r="D73" s="33">
        <v>40</v>
      </c>
      <c r="E73" s="21" t="s">
        <v>96</v>
      </c>
      <c r="F73" s="86">
        <v>5920</v>
      </c>
      <c r="G73" s="22">
        <f t="shared" si="5"/>
        <v>236800</v>
      </c>
    </row>
    <row r="74" spans="2:7" x14ac:dyDescent="0.3">
      <c r="B74" s="20" t="s">
        <v>97</v>
      </c>
      <c r="C74" s="32" t="s">
        <v>98</v>
      </c>
      <c r="D74" s="33">
        <v>6</v>
      </c>
      <c r="E74" s="21" t="s">
        <v>99</v>
      </c>
      <c r="F74" s="86">
        <v>24550</v>
      </c>
      <c r="G74" s="22">
        <f t="shared" si="5"/>
        <v>147300</v>
      </c>
    </row>
    <row r="75" spans="2:7" x14ac:dyDescent="0.3">
      <c r="B75" s="20" t="s">
        <v>100</v>
      </c>
      <c r="C75" s="32" t="s">
        <v>116</v>
      </c>
      <c r="D75" s="35">
        <v>2000</v>
      </c>
      <c r="E75" s="21" t="s">
        <v>101</v>
      </c>
      <c r="F75" s="86">
        <v>174</v>
      </c>
      <c r="G75" s="22">
        <f t="shared" si="5"/>
        <v>348000</v>
      </c>
    </row>
    <row r="76" spans="2:7" x14ac:dyDescent="0.3">
      <c r="B76" s="20" t="s">
        <v>102</v>
      </c>
      <c r="C76" s="32" t="s">
        <v>117</v>
      </c>
      <c r="D76" s="35">
        <v>8300</v>
      </c>
      <c r="E76" s="21" t="s">
        <v>43</v>
      </c>
      <c r="F76" s="86">
        <v>695</v>
      </c>
      <c r="G76" s="22">
        <f t="shared" si="5"/>
        <v>5768500</v>
      </c>
    </row>
    <row r="77" spans="2:7" x14ac:dyDescent="0.3">
      <c r="B77" s="78" t="s">
        <v>103</v>
      </c>
      <c r="C77" s="79"/>
      <c r="D77" s="79"/>
      <c r="E77" s="79"/>
      <c r="F77" s="80"/>
      <c r="G77" s="23">
        <f>SUM(G72:G76)</f>
        <v>8335600</v>
      </c>
    </row>
    <row r="78" spans="2:7" x14ac:dyDescent="0.3">
      <c r="B78" s="36"/>
      <c r="C78" s="4"/>
      <c r="D78" s="4"/>
      <c r="E78" s="4"/>
      <c r="F78" s="4"/>
      <c r="G78" s="24"/>
    </row>
    <row r="79" spans="2:7" x14ac:dyDescent="0.3">
      <c r="B79" s="37" t="s">
        <v>104</v>
      </c>
      <c r="C79" s="38"/>
      <c r="D79" s="39"/>
      <c r="E79" s="40"/>
      <c r="F79" s="41"/>
      <c r="G79" s="42">
        <f>G33+G45+G68+G77</f>
        <v>37848817.899999999</v>
      </c>
    </row>
    <row r="80" spans="2:7" x14ac:dyDescent="0.3">
      <c r="B80" s="43" t="s">
        <v>105</v>
      </c>
      <c r="C80" s="44"/>
      <c r="D80" s="45"/>
      <c r="E80" s="46"/>
      <c r="F80" s="47"/>
      <c r="G80" s="48">
        <f>+G79*0.05</f>
        <v>1892440.895</v>
      </c>
    </row>
    <row r="81" spans="2:7" x14ac:dyDescent="0.3">
      <c r="B81" s="37" t="s">
        <v>106</v>
      </c>
      <c r="C81" s="38"/>
      <c r="D81" s="39"/>
      <c r="E81" s="40"/>
      <c r="F81" s="41"/>
      <c r="G81" s="42">
        <f>+G79+G80</f>
        <v>39741258.795000002</v>
      </c>
    </row>
    <row r="82" spans="2:7" x14ac:dyDescent="0.3">
      <c r="B82" s="43" t="s">
        <v>107</v>
      </c>
      <c r="C82" s="44"/>
      <c r="D82" s="45"/>
      <c r="E82" s="46"/>
      <c r="F82" s="47"/>
      <c r="G82" s="48">
        <f>+G11</f>
        <v>52500000</v>
      </c>
    </row>
    <row r="83" spans="2:7" x14ac:dyDescent="0.3">
      <c r="B83" s="49" t="s">
        <v>108</v>
      </c>
      <c r="C83" s="50"/>
      <c r="D83" s="51"/>
      <c r="E83" s="52"/>
      <c r="F83" s="53"/>
      <c r="G83" s="54">
        <f>+G82-G81</f>
        <v>12758741.204999998</v>
      </c>
    </row>
    <row r="84" spans="2:7" x14ac:dyDescent="0.3">
      <c r="B84" s="55" t="s">
        <v>120</v>
      </c>
      <c r="C84" s="55"/>
      <c r="D84" s="55"/>
      <c r="E84" s="55"/>
      <c r="F84" s="55"/>
      <c r="G84" s="55"/>
    </row>
    <row r="85" spans="2:7" x14ac:dyDescent="0.3">
      <c r="B85" s="56" t="s">
        <v>121</v>
      </c>
      <c r="C85" s="55"/>
      <c r="D85" s="55"/>
      <c r="E85" s="55"/>
      <c r="F85" s="55"/>
      <c r="G85" s="55"/>
    </row>
    <row r="86" spans="2:7" x14ac:dyDescent="0.3">
      <c r="B86" s="57" t="s">
        <v>109</v>
      </c>
      <c r="C86" s="55"/>
      <c r="D86" s="55"/>
      <c r="E86" s="55"/>
      <c r="F86" s="55"/>
      <c r="G86" s="55"/>
    </row>
    <row r="87" spans="2:7" x14ac:dyDescent="0.3">
      <c r="B87" s="57" t="s">
        <v>110</v>
      </c>
      <c r="C87" s="55"/>
      <c r="D87" s="55"/>
      <c r="E87" s="55"/>
      <c r="F87" s="55"/>
      <c r="G87" s="55"/>
    </row>
    <row r="88" spans="2:7" x14ac:dyDescent="0.3">
      <c r="B88" s="57" t="s">
        <v>111</v>
      </c>
      <c r="C88" s="55"/>
      <c r="D88" s="55"/>
      <c r="E88" s="55"/>
      <c r="F88" s="55"/>
      <c r="G88" s="55"/>
    </row>
    <row r="89" spans="2:7" x14ac:dyDescent="0.3">
      <c r="B89" s="57" t="s">
        <v>112</v>
      </c>
      <c r="C89" s="55"/>
      <c r="D89" s="55"/>
      <c r="E89" s="55"/>
      <c r="F89" s="55"/>
      <c r="G89" s="55"/>
    </row>
    <row r="90" spans="2:7" x14ac:dyDescent="0.3">
      <c r="B90" s="57" t="s">
        <v>113</v>
      </c>
      <c r="C90" s="55"/>
      <c r="D90" s="55"/>
      <c r="E90" s="55"/>
      <c r="F90" s="55"/>
      <c r="G90" s="55"/>
    </row>
    <row r="91" spans="2:7" x14ac:dyDescent="0.3">
      <c r="B91" s="57" t="s">
        <v>114</v>
      </c>
      <c r="C91" s="55"/>
      <c r="D91" s="55"/>
      <c r="E91" s="55"/>
      <c r="F91" s="55"/>
      <c r="G91" s="55"/>
    </row>
    <row r="93" spans="2:7" ht="17.25" thickBot="1" x14ac:dyDescent="0.35">
      <c r="B93" s="58" t="s">
        <v>122</v>
      </c>
      <c r="C93" s="58"/>
      <c r="D93" s="58"/>
      <c r="E93" s="59"/>
    </row>
    <row r="94" spans="2:7" x14ac:dyDescent="0.3">
      <c r="B94" s="60" t="s">
        <v>93</v>
      </c>
      <c r="C94" s="61" t="s">
        <v>123</v>
      </c>
      <c r="D94" s="62" t="s">
        <v>124</v>
      </c>
      <c r="E94" s="59"/>
    </row>
    <row r="95" spans="2:7" x14ac:dyDescent="0.3">
      <c r="B95" s="63" t="s">
        <v>125</v>
      </c>
      <c r="C95" s="64">
        <f>+G33</f>
        <v>15725000</v>
      </c>
      <c r="D95" s="65">
        <f>(C95/C101)</f>
        <v>0.39568449708941839</v>
      </c>
      <c r="E95" s="59"/>
    </row>
    <row r="96" spans="2:7" x14ac:dyDescent="0.3">
      <c r="B96" s="63" t="s">
        <v>126</v>
      </c>
      <c r="C96" s="64">
        <f>+G38</f>
        <v>0</v>
      </c>
      <c r="D96" s="65">
        <v>0</v>
      </c>
      <c r="E96" s="59"/>
    </row>
    <row r="97" spans="2:5" x14ac:dyDescent="0.3">
      <c r="B97" s="63" t="s">
        <v>127</v>
      </c>
      <c r="C97" s="64">
        <f>+G45</f>
        <v>120000</v>
      </c>
      <c r="D97" s="65">
        <f>(C97/C101)</f>
        <v>3.019531933273781E-3</v>
      </c>
      <c r="E97" s="59"/>
    </row>
    <row r="98" spans="2:5" x14ac:dyDescent="0.3">
      <c r="B98" s="63" t="s">
        <v>64</v>
      </c>
      <c r="C98" s="64">
        <f>+G68</f>
        <v>13668217.9</v>
      </c>
      <c r="D98" s="65">
        <f>(C98/C101)</f>
        <v>0.34393017016661914</v>
      </c>
      <c r="E98" s="59"/>
    </row>
    <row r="99" spans="2:5" x14ac:dyDescent="0.3">
      <c r="B99" s="63" t="s">
        <v>128</v>
      </c>
      <c r="C99" s="66">
        <f>+G77</f>
        <v>8335600</v>
      </c>
      <c r="D99" s="65">
        <f>(C99/C101)</f>
        <v>0.20974675319164107</v>
      </c>
      <c r="E99" s="67"/>
    </row>
    <row r="100" spans="2:5" x14ac:dyDescent="0.3">
      <c r="B100" s="63" t="s">
        <v>129</v>
      </c>
      <c r="C100" s="66">
        <f>+G80</f>
        <v>1892440.895</v>
      </c>
      <c r="D100" s="65">
        <f>(C100/C101)</f>
        <v>4.7619047619047616E-2</v>
      </c>
      <c r="E100" s="67"/>
    </row>
    <row r="101" spans="2:5" ht="17.25" thickBot="1" x14ac:dyDescent="0.35">
      <c r="B101" s="68" t="s">
        <v>130</v>
      </c>
      <c r="C101" s="69">
        <f>SUM(C95:C100)</f>
        <v>39741258.795000002</v>
      </c>
      <c r="D101" s="70">
        <f>SUM(D95:D100)</f>
        <v>1</v>
      </c>
      <c r="E101" s="67"/>
    </row>
    <row r="102" spans="2:5" x14ac:dyDescent="0.3">
      <c r="B102" s="71"/>
      <c r="C102" s="67"/>
      <c r="D102" s="67"/>
      <c r="E102" s="67"/>
    </row>
    <row r="103" spans="2:5" x14ac:dyDescent="0.3">
      <c r="B103" s="72"/>
      <c r="C103" s="73"/>
      <c r="D103" s="73"/>
      <c r="E103" s="73"/>
    </row>
    <row r="104" spans="2:5" x14ac:dyDescent="0.3">
      <c r="B104" s="74" t="s">
        <v>131</v>
      </c>
      <c r="C104" s="58"/>
      <c r="D104" s="58"/>
      <c r="E104" s="58"/>
    </row>
    <row r="105" spans="2:5" ht="17.25" thickBot="1" x14ac:dyDescent="0.35">
      <c r="B105" s="68" t="s">
        <v>132</v>
      </c>
      <c r="C105" s="75">
        <v>140000</v>
      </c>
      <c r="D105" s="75">
        <v>150000</v>
      </c>
      <c r="E105" s="75">
        <v>160000</v>
      </c>
    </row>
    <row r="106" spans="2:5" ht="17.25" thickBot="1" x14ac:dyDescent="0.35">
      <c r="B106" s="68" t="s">
        <v>133</v>
      </c>
      <c r="C106" s="75">
        <f>+$G$81/C105</f>
        <v>283.86613425000002</v>
      </c>
      <c r="D106" s="75">
        <f t="shared" ref="D106:E106" si="6">+$G$81/D105</f>
        <v>264.94172530000003</v>
      </c>
      <c r="E106" s="75">
        <f t="shared" si="6"/>
        <v>248.38286746875002</v>
      </c>
    </row>
    <row r="107" spans="2:5" x14ac:dyDescent="0.3">
      <c r="B107" s="76" t="s">
        <v>134</v>
      </c>
      <c r="C107" s="77"/>
      <c r="D107" s="77"/>
      <c r="E107" s="77"/>
    </row>
  </sheetData>
  <mergeCells count="12">
    <mergeCell ref="B77:F77"/>
    <mergeCell ref="E8:F8"/>
    <mergeCell ref="E9:F9"/>
    <mergeCell ref="E10:F10"/>
    <mergeCell ref="E12:F12"/>
    <mergeCell ref="E13:F13"/>
    <mergeCell ref="E14:F14"/>
    <mergeCell ref="B16:G16"/>
    <mergeCell ref="B33:F33"/>
    <mergeCell ref="B38:F38"/>
    <mergeCell ref="B45:F45"/>
    <mergeCell ref="B68:F68"/>
  </mergeCells>
  <pageMargins left="0.70866141732283472" right="0.70866141732283472" top="0.74803149606299213" bottom="0.74803149606299213" header="0.31496062992125984" footer="0.31496062992125984"/>
  <pageSetup paperSize="14" scale="81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INVERNADERO</vt:lpstr>
      <vt:lpstr>'TOMATE INVERNADERO'!Área_de_impresión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2022-06-20T22:33:04Z</cp:lastPrinted>
  <dcterms:created xsi:type="dcterms:W3CDTF">2018-05-14T21:39:15Z</dcterms:created>
  <dcterms:modified xsi:type="dcterms:W3CDTF">2022-06-20T22:34:41Z</dcterms:modified>
</cp:coreProperties>
</file>