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495" windowWidth="28800" windowHeight="17505"/>
  </bookViews>
  <sheets>
    <sheet name="Tomate Invernadero" sheetId="1" r:id="rId1"/>
  </sheets>
  <definedNames>
    <definedName name="_xlnm.Print_Area" localSheetId="0">'Tomate Invernadero'!$A$1:$G$133</definedName>
  </definedNames>
  <calcPr calcId="152511"/>
</workbook>
</file>

<file path=xl/calcChain.xml><?xml version="1.0" encoding="utf-8"?>
<calcChain xmlns="http://schemas.openxmlformats.org/spreadsheetml/2006/main">
  <c r="G74" i="1" l="1"/>
  <c r="G73" i="1"/>
  <c r="G82" i="1"/>
  <c r="G97" i="1" l="1"/>
  <c r="G96" i="1"/>
  <c r="G100" i="1"/>
  <c r="G99" i="1" l="1"/>
  <c r="G98" i="1" l="1"/>
  <c r="G95" i="1"/>
  <c r="G88" i="1"/>
  <c r="G80" i="1"/>
  <c r="G32" i="1"/>
  <c r="G89" i="1"/>
  <c r="G87" i="1"/>
  <c r="G86" i="1"/>
  <c r="G101" i="1" l="1"/>
  <c r="C125" i="1" s="1"/>
  <c r="G46" i="1"/>
  <c r="G47" i="1"/>
  <c r="G48" i="1"/>
  <c r="G45" i="1"/>
  <c r="G85" i="1"/>
  <c r="G84" i="1"/>
  <c r="G34" i="1"/>
  <c r="G49" i="1" l="1"/>
  <c r="C123" i="1" s="1"/>
  <c r="G58" i="1"/>
  <c r="G59" i="1"/>
  <c r="G60" i="1"/>
  <c r="G61" i="1"/>
  <c r="G62" i="1"/>
  <c r="G64" i="1"/>
  <c r="G65" i="1"/>
  <c r="G66" i="1"/>
  <c r="G67" i="1"/>
  <c r="G68" i="1"/>
  <c r="G69" i="1"/>
  <c r="G70" i="1"/>
  <c r="G71" i="1"/>
  <c r="G72" i="1"/>
  <c r="G75" i="1"/>
  <c r="G76" i="1"/>
  <c r="G77" i="1"/>
  <c r="G78" i="1"/>
  <c r="G79" i="1"/>
  <c r="G90" i="1"/>
  <c r="G81" i="1"/>
  <c r="G56" i="1" l="1"/>
  <c r="G22" i="1"/>
  <c r="G23" i="1"/>
  <c r="G24" i="1"/>
  <c r="G25" i="1"/>
  <c r="G26" i="1"/>
  <c r="G27" i="1"/>
  <c r="G28" i="1"/>
  <c r="G29" i="1"/>
  <c r="G30" i="1"/>
  <c r="G31" i="1"/>
  <c r="G33" i="1"/>
  <c r="G35" i="1"/>
  <c r="G21" i="1"/>
  <c r="G36" i="1" l="1"/>
  <c r="C121" i="1" s="1"/>
  <c r="G57" i="1"/>
  <c r="G54" i="1"/>
  <c r="G12" i="1"/>
  <c r="G106" i="1" s="1"/>
  <c r="G91" i="1" l="1"/>
  <c r="G103" i="1" l="1"/>
  <c r="G104" i="1" s="1"/>
  <c r="C124" i="1"/>
  <c r="G105" i="1" l="1"/>
  <c r="C126" i="1"/>
  <c r="C127" i="1" s="1"/>
  <c r="D132" i="1" l="1"/>
  <c r="C132" i="1"/>
  <c r="G107" i="1"/>
  <c r="D124" i="1"/>
  <c r="D121" i="1"/>
  <c r="D125" i="1"/>
  <c r="D123" i="1"/>
  <c r="E132" i="1"/>
  <c r="D126" i="1"/>
  <c r="D127" i="1" l="1"/>
</calcChain>
</file>

<file path=xl/sharedStrings.xml><?xml version="1.0" encoding="utf-8"?>
<sst xmlns="http://schemas.openxmlformats.org/spreadsheetml/2006/main" count="270" uniqueCount="175">
  <si>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</si>
  <si>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</si>
  <si>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</si>
  <si>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</si>
  <si>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</si>
  <si>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</si>
  <si>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</si>
  <si>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</si>
  <si>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</si>
  <si>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</si>
  <si>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</si>
  <si>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</si>
  <si>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</si>
  <si>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</si>
  <si>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</si>
  <si>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</si>
  <si>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</si>
  <si>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</si>
  <si>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</si>
  <si>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</si>
  <si>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</si>
  <si>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</si>
  <si>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</si>
  <si>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</si>
  <si>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</si>
  <si>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</si>
  <si>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</si>
  <si>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</si>
  <si>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</si>
  <si>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</si>
  <si>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</si>
  <si>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</si>
  <si>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</si>
  <si>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</si>
  <si>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</si>
  <si>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</si>
  <si>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</si>
  <si>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</si>
  <si>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</si>
  <si>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</si>
  <si>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</si>
  <si>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</si>
  <si>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</si>
  <si>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</si>
  <si>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</si>
  <si>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</si>
  <si>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</si>
  <si>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</si>
  <si>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</si>
  <si>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</si>
  <si>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</si>
  <si>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</si>
  <si>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</si>
  <si>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</si>
  <si>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</si>
  <si>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</si>
  <si>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</si>
  <si>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</si>
  <si>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</si>
  <si>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7742, Atilla, Alamina, etc.</t>
  </si>
  <si>
    <t>Doñihue</t>
  </si>
  <si>
    <t>TOMATE INVERNADERO.</t>
  </si>
  <si>
    <t>Mercado Mayorista Local.</t>
  </si>
  <si>
    <t>Nov - Dic.</t>
  </si>
  <si>
    <t>Fertilización base</t>
  </si>
  <si>
    <t>Colocación de mulch</t>
  </si>
  <si>
    <t>Plantación</t>
  </si>
  <si>
    <t>Amarra</t>
  </si>
  <si>
    <t>Envoltura</t>
  </si>
  <si>
    <t>Deshoje</t>
  </si>
  <si>
    <t>Desbrote</t>
  </si>
  <si>
    <t>Despunte</t>
  </si>
  <si>
    <t>Riegos</t>
  </si>
  <si>
    <t>Recolección Tomate</t>
  </si>
  <si>
    <t xml:space="preserve">Cincel </t>
  </si>
  <si>
    <t>Rastraje</t>
  </si>
  <si>
    <t>Colocacion laterales de riego</t>
  </si>
  <si>
    <t>Incorporacion M.O.</t>
  </si>
  <si>
    <t>Junio</t>
  </si>
  <si>
    <t>Junio - Julio</t>
  </si>
  <si>
    <t>Agosto</t>
  </si>
  <si>
    <t>Agosto - Noviembre.</t>
  </si>
  <si>
    <t>Octubre - Diciembre.</t>
  </si>
  <si>
    <t>Diciembre.</t>
  </si>
  <si>
    <t>Julio -  Enero</t>
  </si>
  <si>
    <t>Julio -  Diciembre</t>
  </si>
  <si>
    <t>Noviembre -  Enero</t>
  </si>
  <si>
    <t>PLANTAS.</t>
  </si>
  <si>
    <t>Un.</t>
  </si>
  <si>
    <t>Junio.</t>
  </si>
  <si>
    <t>Nitrato Ca.</t>
  </si>
  <si>
    <t>Nitrato Mg</t>
  </si>
  <si>
    <t>Nitrato K</t>
  </si>
  <si>
    <t>Ultrasol Crecimiento.</t>
  </si>
  <si>
    <t>FERTILIZANTES/ ENMIENDAS ORGANICAS.</t>
  </si>
  <si>
    <t>FUNGUICIDAS / BACTERICIDAS</t>
  </si>
  <si>
    <t>Previcure Energy 840 sl</t>
  </si>
  <si>
    <t>Bravo 720</t>
  </si>
  <si>
    <t>Topas 200 ew</t>
  </si>
  <si>
    <t>Agosto - Diciembre</t>
  </si>
  <si>
    <t>Kg</t>
  </si>
  <si>
    <t>Actara 25 WG</t>
  </si>
  <si>
    <t>Evisect 50 sp</t>
  </si>
  <si>
    <t>Junio- Julio.</t>
  </si>
  <si>
    <t>Dipel WG</t>
  </si>
  <si>
    <t>BIOESTIMULANTES.</t>
  </si>
  <si>
    <t>FERTILIZACION FOLIAR.</t>
  </si>
  <si>
    <t>Rukam Kuaja</t>
  </si>
  <si>
    <t>Solubor.</t>
  </si>
  <si>
    <t>Kelpack</t>
  </si>
  <si>
    <t>Zoberaminol Foliar</t>
  </si>
  <si>
    <t>Agosto - Noviembre</t>
  </si>
  <si>
    <t>Octubre - Diciembre</t>
  </si>
  <si>
    <t>Agosto - Octubre.</t>
  </si>
  <si>
    <t>Embalado</t>
  </si>
  <si>
    <t>Rollos</t>
  </si>
  <si>
    <t>Junio - Juilio</t>
  </si>
  <si>
    <t>Manto Termico</t>
  </si>
  <si>
    <t>Cinta Garreta</t>
  </si>
  <si>
    <t>Julio - Agosto</t>
  </si>
  <si>
    <t>JM</t>
  </si>
  <si>
    <t>Junio  -  Julio</t>
  </si>
  <si>
    <t>Rotovator / Acamellonadora.</t>
  </si>
  <si>
    <t>Strepto plus wp</t>
  </si>
  <si>
    <t>Ogosto</t>
  </si>
  <si>
    <t>Acido Fosforico</t>
  </si>
  <si>
    <t>Un</t>
  </si>
  <si>
    <t>Sep - Nov</t>
  </si>
  <si>
    <r>
      <t xml:space="preserve">Feromonas </t>
    </r>
    <r>
      <rPr>
        <i/>
        <sz val="8"/>
        <color indexed="8"/>
        <rFont val="Arial Narrow"/>
        <family val="2"/>
      </rPr>
      <t>tuta absoluta.</t>
    </r>
  </si>
  <si>
    <t>Abejorros</t>
  </si>
  <si>
    <t>Cajon</t>
  </si>
  <si>
    <t>Energia Electrica Bomba Hidraulica</t>
  </si>
  <si>
    <t>Drench</t>
  </si>
  <si>
    <t>Zoberaminol Radicular</t>
  </si>
  <si>
    <t>Bug Scan</t>
  </si>
  <si>
    <t>Guano Comercial Rosario</t>
  </si>
  <si>
    <t>Mezcla Hortalicera 17-20-20</t>
  </si>
  <si>
    <t>ha</t>
  </si>
  <si>
    <t>Julio - Diciembre</t>
  </si>
  <si>
    <t>Mantencion Sistema de riego e invernaderos</t>
  </si>
  <si>
    <t>Agrocopper Sl</t>
  </si>
  <si>
    <t>PRECIO ESPERADO ($/kg)</t>
  </si>
  <si>
    <t>julio- octubre</t>
  </si>
  <si>
    <t>Muriato de Potasio</t>
  </si>
  <si>
    <t>Cajones "toritos"</t>
  </si>
  <si>
    <t>cajones</t>
  </si>
  <si>
    <t>Diciembre</t>
  </si>
  <si>
    <t>Otros costos de ventas</t>
  </si>
  <si>
    <t>c/u</t>
  </si>
  <si>
    <t xml:space="preserve"> </t>
  </si>
  <si>
    <t>Polietileno techo Inv. 0,20 mm</t>
  </si>
  <si>
    <t>Abril</t>
  </si>
  <si>
    <t>Polietileno laterales Inv. 0,15 mm</t>
  </si>
  <si>
    <t>RENDIMIENTO (kg/Há.)</t>
  </si>
  <si>
    <t>Rendimiento (kg/ha)</t>
  </si>
  <si>
    <t>Costo unitario ($/kg  (*)</t>
  </si>
  <si>
    <t>ESCENARIOS COSTO UNITARIO  ($/kg)</t>
  </si>
  <si>
    <t>Aplicación de fitosanitarios y hormoneo</t>
  </si>
  <si>
    <t>7.- Densidad de plantación 1,5 m  x 0,2 m (33.000 plantas /ha)</t>
  </si>
  <si>
    <t>Plantines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</si>
  <si>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</si>
  <si>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</si>
  <si>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,</t>
  </si>
  <si>
    <t>L</t>
  </si>
  <si>
    <t xml:space="preserve">Fosfimax 40 20 </t>
  </si>
  <si>
    <t xml:space="preserve">L </t>
  </si>
  <si>
    <t>Octubre</t>
  </si>
  <si>
    <t>Bulls SC</t>
  </si>
  <si>
    <t>lt</t>
  </si>
  <si>
    <t>Noviembre - Diciembre</t>
  </si>
  <si>
    <t>Engeo 247 SC</t>
  </si>
  <si>
    <t>Octubre - Noviembre</t>
  </si>
  <si>
    <t>Mulch</t>
  </si>
  <si>
    <t>3. Precio ponderado $ 650 esperado por ventas en feria mayorista, entre noviem,bre y diciembre (Odepa, 2022)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</si>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</sst>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#,##0_ ;\-#,##0\ 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i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2" fontId="4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0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42" fontId="1" fillId="2" borderId="6" xfId="1" applyFont="1" applyFill="1" applyBorder="1" applyAlignment="1"/>
    <xf numFmtId="42" fontId="1" fillId="2" borderId="6" xfId="1" applyFont="1" applyFill="1" applyBorder="1" applyAlignment="1">
      <alignment horizontal="right" wrapText="1"/>
    </xf>
    <xf numFmtId="42" fontId="2" fillId="3" borderId="6" xfId="1" applyFont="1" applyFill="1" applyBorder="1" applyAlignment="1">
      <alignment vertical="center"/>
    </xf>
    <xf numFmtId="42" fontId="1" fillId="2" borderId="19" xfId="1" applyFont="1" applyFill="1" applyBorder="1" applyAlignment="1">
      <alignment horizontal="right" wrapText="1"/>
    </xf>
    <xf numFmtId="42" fontId="2" fillId="3" borderId="15" xfId="1" applyFont="1" applyFill="1" applyBorder="1" applyAlignment="1">
      <alignment vertical="center"/>
    </xf>
    <xf numFmtId="42" fontId="3" fillId="2" borderId="6" xfId="1" applyFont="1" applyFill="1" applyBorder="1" applyAlignment="1">
      <alignment horizontal="left" vertical="center" wrapText="1"/>
    </xf>
    <xf numFmtId="42" fontId="1" fillId="2" borderId="6" xfId="1" applyFont="1" applyFill="1" applyBorder="1" applyAlignment="1">
      <alignment horizontal="right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2" fontId="1" fillId="2" borderId="6" xfId="1" applyFont="1" applyFill="1" applyBorder="1" applyAlignment="1">
      <alignment horizontal="right" vertical="center"/>
    </xf>
    <xf numFmtId="14" fontId="1" fillId="2" borderId="6" xfId="0" applyNumberFormat="1" applyFont="1" applyFill="1" applyBorder="1" applyAlignment="1">
      <alignment horizontal="right" vertical="center"/>
    </xf>
    <xf numFmtId="42" fontId="1" fillId="2" borderId="6" xfId="1" applyFont="1" applyFill="1" applyBorder="1" applyAlignment="1">
      <alignment horizontal="right" vertical="center" wrapText="1"/>
    </xf>
    <xf numFmtId="0" fontId="1" fillId="2" borderId="58" xfId="0" applyNumberFormat="1" applyFont="1" applyFill="1" applyBorder="1" applyAlignment="1">
      <alignment horizontal="center" wrapText="1"/>
    </xf>
    <xf numFmtId="0" fontId="1" fillId="2" borderId="19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14" fontId="1" fillId="2" borderId="9" xfId="0" applyNumberFormat="1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4" xfId="0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1" fillId="2" borderId="16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60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/>
    <xf numFmtId="0" fontId="6" fillId="5" borderId="27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22" xfId="0" applyFont="1" applyFill="1" applyBorder="1" applyAlignment="1"/>
    <xf numFmtId="0" fontId="1" fillId="2" borderId="50" xfId="0" applyFont="1" applyFill="1" applyBorder="1" applyAlignment="1"/>
    <xf numFmtId="49" fontId="3" fillId="8" borderId="2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3" fillId="8" borderId="39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42" fontId="1" fillId="2" borderId="1" xfId="1" applyFont="1" applyFill="1" applyBorder="1" applyAlignment="1"/>
    <xf numFmtId="0" fontId="1" fillId="0" borderId="0" xfId="0" applyFont="1" applyAlignment="1"/>
    <xf numFmtId="0" fontId="1" fillId="2" borderId="2" xfId="0" applyFont="1" applyFill="1" applyBorder="1" applyAlignment="1"/>
    <xf numFmtId="42" fontId="1" fillId="2" borderId="3" xfId="1" applyFont="1" applyFill="1" applyBorder="1" applyAlignment="1"/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165" fontId="1" fillId="2" borderId="6" xfId="1" applyNumberFormat="1" applyFont="1" applyFill="1" applyBorder="1" applyAlignment="1"/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8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2" fontId="1" fillId="2" borderId="9" xfId="1" applyFont="1" applyFill="1" applyBorder="1" applyAlignment="1"/>
    <xf numFmtId="42" fontId="1" fillId="2" borderId="9" xfId="1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42" fontId="1" fillId="2" borderId="12" xfId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2" fontId="1" fillId="2" borderId="3" xfId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2" fontId="6" fillId="3" borderId="6" xfId="1" applyFont="1" applyFill="1" applyBorder="1" applyAlignment="1">
      <alignment horizontal="center" vertical="center" wrapText="1"/>
    </xf>
    <xf numFmtId="0" fontId="1" fillId="2" borderId="24" xfId="0" applyFont="1" applyFill="1" applyBorder="1" applyAlignment="1"/>
    <xf numFmtId="0" fontId="7" fillId="0" borderId="57" xfId="0" applyFont="1" applyFill="1" applyBorder="1"/>
    <xf numFmtId="49" fontId="6" fillId="5" borderId="1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2" fontId="1" fillId="2" borderId="2" xfId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2" fontId="6" fillId="3" borderId="15" xfId="1" applyFont="1" applyFill="1" applyBorder="1" applyAlignment="1">
      <alignment horizontal="center" vertical="center" wrapText="1"/>
    </xf>
    <xf numFmtId="42" fontId="6" fillId="3" borderId="15" xfId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42" fontId="1" fillId="2" borderId="15" xfId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42" fontId="1" fillId="2" borderId="18" xfId="1" applyFont="1" applyFill="1" applyBorder="1" applyAlignment="1"/>
    <xf numFmtId="42" fontId="6" fillId="3" borderId="13" xfId="1" applyFont="1" applyFill="1" applyBorder="1" applyAlignment="1">
      <alignment horizontal="center" vertical="center" wrapText="1"/>
    </xf>
    <xf numFmtId="42" fontId="6" fillId="3" borderId="13" xfId="1" applyFont="1" applyFill="1" applyBorder="1" applyAlignment="1">
      <alignment horizontal="center" vertical="center"/>
    </xf>
    <xf numFmtId="49" fontId="6" fillId="3" borderId="60" xfId="0" applyNumberFormat="1" applyFont="1" applyFill="1" applyBorder="1" applyAlignment="1">
      <alignment horizontal="center" vertical="center"/>
    </xf>
    <xf numFmtId="42" fontId="6" fillId="3" borderId="60" xfId="1" applyFont="1" applyFill="1" applyBorder="1" applyAlignment="1">
      <alignment horizontal="center" vertical="center" wrapText="1"/>
    </xf>
    <xf numFmtId="42" fontId="6" fillId="3" borderId="60" xfId="1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vertical="center"/>
    </xf>
    <xf numFmtId="42" fontId="2" fillId="3" borderId="61" xfId="1" applyFont="1" applyFill="1" applyBorder="1" applyAlignment="1">
      <alignment vertical="center"/>
    </xf>
    <xf numFmtId="0" fontId="1" fillId="2" borderId="25" xfId="0" applyFont="1" applyFill="1" applyBorder="1" applyAlignment="1">
      <alignment horizontal="center"/>
    </xf>
    <xf numFmtId="42" fontId="1" fillId="2" borderId="25" xfId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horizontal="center" vertical="center"/>
    </xf>
    <xf numFmtId="42" fontId="6" fillId="5" borderId="27" xfId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42" fontId="6" fillId="3" borderId="15" xfId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42" fontId="6" fillId="5" borderId="15" xfId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/>
    </xf>
    <xf numFmtId="42" fontId="6" fillId="5" borderId="32" xfId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42" fontId="6" fillId="2" borderId="22" xfId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>
      <alignment horizontal="center"/>
    </xf>
    <xf numFmtId="42" fontId="1" fillId="2" borderId="46" xfId="1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horizontal="center"/>
    </xf>
    <xf numFmtId="42" fontId="1" fillId="2" borderId="48" xfId="1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>
      <alignment horizontal="center"/>
    </xf>
    <xf numFmtId="42" fontId="1" fillId="2" borderId="51" xfId="1" applyFont="1" applyFill="1" applyBorder="1" applyAlignment="1"/>
    <xf numFmtId="42" fontId="1" fillId="2" borderId="22" xfId="1" applyFont="1" applyFill="1" applyBorder="1" applyAlignment="1"/>
    <xf numFmtId="0" fontId="1" fillId="9" borderId="43" xfId="0" applyFont="1" applyFill="1" applyBorder="1" applyAlignment="1">
      <alignment horizontal="center"/>
    </xf>
    <xf numFmtId="42" fontId="1" fillId="7" borderId="22" xfId="1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>
      <alignment horizontal="center"/>
    </xf>
    <xf numFmtId="42" fontId="6" fillId="7" borderId="22" xfId="1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0" fontId="6" fillId="9" borderId="21" xfId="0" applyFont="1" applyFill="1" applyBorder="1" applyAlignment="1">
      <alignment vertical="center"/>
    </xf>
    <xf numFmtId="0" fontId="6" fillId="9" borderId="22" xfId="0" applyFont="1" applyFill="1" applyBorder="1" applyAlignment="1">
      <alignment horizontal="center" vertical="center"/>
    </xf>
    <xf numFmtId="42" fontId="6" fillId="7" borderId="21" xfId="1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42" fontId="3" fillId="7" borderId="22" xfId="1" applyFont="1" applyFill="1" applyBorder="1" applyAlignment="1">
      <alignment vertical="center"/>
    </xf>
    <xf numFmtId="42" fontId="3" fillId="2" borderId="22" xfId="1" applyFont="1" applyFill="1" applyBorder="1" applyAlignment="1">
      <alignment vertical="center"/>
    </xf>
    <xf numFmtId="164" fontId="3" fillId="8" borderId="3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2" fontId="1" fillId="0" borderId="0" xfId="1" applyFont="1" applyAlignment="1"/>
    <xf numFmtId="41" fontId="3" fillId="8" borderId="54" xfId="2" applyFont="1" applyFill="1" applyBorder="1" applyAlignment="1">
      <alignment vertical="center"/>
    </xf>
    <xf numFmtId="41" fontId="3" fillId="8" borderId="54" xfId="2" applyFont="1" applyFill="1" applyBorder="1" applyAlignment="1">
      <alignment horizontal="center" vertical="center"/>
    </xf>
    <xf numFmtId="3" fontId="14" fillId="0" borderId="62" xfId="0" applyNumberFormat="1" applyFont="1" applyBorder="1" applyAlignment="1"/>
    <xf numFmtId="0" fontId="1" fillId="2" borderId="64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3" fontId="14" fillId="0" borderId="57" xfId="0" applyNumberFormat="1" applyFont="1" applyBorder="1" applyAlignment="1"/>
    <xf numFmtId="42" fontId="1" fillId="2" borderId="57" xfId="1" applyFont="1" applyFill="1" applyBorder="1" applyAlignment="1"/>
    <xf numFmtId="0" fontId="1" fillId="0" borderId="57" xfId="0" applyNumberFormat="1" applyFont="1" applyBorder="1" applyAlignment="1"/>
    <xf numFmtId="3" fontId="14" fillId="0" borderId="62" xfId="0" applyNumberFormat="1" applyFont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wrapText="1"/>
    </xf>
    <xf numFmtId="49" fontId="1" fillId="2" borderId="63" xfId="0" applyNumberFormat="1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41" fontId="3" fillId="8" borderId="55" xfId="2" applyFont="1" applyFill="1" applyBorder="1" applyAlignment="1">
      <alignment horizontal="center" vertical="center"/>
    </xf>
    <xf numFmtId="164" fontId="3" fillId="8" borderId="40" xfId="0" applyNumberFormat="1" applyFont="1" applyFill="1" applyBorder="1" applyAlignment="1">
      <alignment horizontal="center" vertical="center"/>
    </xf>
    <xf numFmtId="0" fontId="7" fillId="0" borderId="57" xfId="0" applyFont="1" applyBorder="1" applyAlignment="1">
      <alignment wrapText="1"/>
    </xf>
    <xf numFmtId="43" fontId="7" fillId="0" borderId="57" xfId="3" applyNumberFormat="1" applyFont="1" applyFill="1" applyBorder="1" applyAlignment="1">
      <alignment horizontal="center"/>
    </xf>
    <xf numFmtId="3" fontId="7" fillId="0" borderId="57" xfId="3" applyNumberFormat="1" applyFont="1" applyFill="1" applyBorder="1" applyAlignment="1">
      <alignment horizontal="center"/>
    </xf>
    <xf numFmtId="165" fontId="7" fillId="0" borderId="57" xfId="4" applyNumberFormat="1" applyFont="1" applyBorder="1" applyAlignment="1">
      <alignment horizontal="right"/>
    </xf>
    <xf numFmtId="165" fontId="15" fillId="0" borderId="57" xfId="4" applyNumberFormat="1" applyFont="1" applyBorder="1" applyAlignment="1">
      <alignment horizontal="right" vertical="center"/>
    </xf>
    <xf numFmtId="0" fontId="7" fillId="0" borderId="57" xfId="0" applyFont="1" applyBorder="1" applyAlignment="1">
      <alignment horizontal="left"/>
    </xf>
    <xf numFmtId="0" fontId="15" fillId="0" borderId="57" xfId="0" applyFont="1" applyBorder="1" applyAlignment="1">
      <alignment horizontal="center"/>
    </xf>
    <xf numFmtId="0" fontId="15" fillId="0" borderId="65" xfId="0" applyFont="1" applyBorder="1" applyAlignment="1">
      <alignment horizontal="center" vertical="center" wrapText="1"/>
    </xf>
    <xf numFmtId="165" fontId="15" fillId="0" borderId="65" xfId="4" applyNumberFormat="1" applyFont="1" applyFill="1" applyBorder="1" applyAlignment="1">
      <alignment horizontal="right"/>
    </xf>
    <xf numFmtId="0" fontId="15" fillId="0" borderId="65" xfId="0" applyFont="1" applyBorder="1" applyAlignment="1">
      <alignment horizontal="center" vertical="center"/>
    </xf>
    <xf numFmtId="3" fontId="1" fillId="2" borderId="6" xfId="0" applyNumberFormat="1" applyFont="1" applyFill="1" applyBorder="1" applyAlignment="1">
      <alignment wrapText="1"/>
    </xf>
    <xf numFmtId="42" fontId="16" fillId="5" borderId="28" xfId="1" applyFont="1" applyFill="1" applyBorder="1" applyAlignment="1">
      <alignment vertical="center"/>
    </xf>
    <xf numFmtId="42" fontId="16" fillId="3" borderId="30" xfId="1" applyFont="1" applyFill="1" applyBorder="1" applyAlignment="1">
      <alignment vertical="center"/>
    </xf>
    <xf numFmtId="42" fontId="16" fillId="5" borderId="30" xfId="1" applyFont="1" applyFill="1" applyBorder="1" applyAlignment="1">
      <alignment vertical="center"/>
    </xf>
    <xf numFmtId="42" fontId="16" fillId="6" borderId="33" xfId="1" applyFont="1" applyFill="1" applyBorder="1" applyAlignment="1">
      <alignment vertical="center"/>
    </xf>
    <xf numFmtId="49" fontId="9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5">
    <cellStyle name="Millares" xfId="3" builtinId="3"/>
    <cellStyle name="Millares [0]" xfId="2" builtinId="6"/>
    <cellStyle name="Moneda" xfId="4" builtinId="4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9913</xdr:colOff>
      <xdr:row>0</xdr:row>
      <xdr:rowOff>47659</xdr:rowOff>
    </xdr:from>
    <xdr:to>
      <xdr:col>6</xdr:col>
      <xdr:colOff>965105</xdr:colOff>
      <xdr:row>7</xdr:row>
      <xdr:rowOff>107019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4" y="47659"/>
          <a:ext cx="7632238" cy="1403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33"/>
  <sheetViews>
    <sheetView showGridLines="0" tabSelected="1" zoomScaleNormal="10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64" customWidth="1"/>
    <col min="2" max="2" width="32.42578125" style="64" customWidth="1"/>
    <col min="3" max="3" width="20.140625" style="64" customWidth="1"/>
    <col min="4" max="4" width="9.42578125" style="156" customWidth="1"/>
    <col min="5" max="5" width="14.42578125" style="156" customWidth="1"/>
    <col min="6" max="6" width="11" style="157" customWidth="1"/>
    <col min="7" max="7" width="15.85546875" style="157" bestFit="1" customWidth="1"/>
    <col min="8" max="9" width="10.85546875" style="64" customWidth="1"/>
    <col min="10" max="10" width="15.7109375" style="64" bestFit="1" customWidth="1"/>
    <col min="11" max="255" width="10.85546875" style="64" customWidth="1"/>
    <col min="256" max="16384" width="10.85546875" style="67"/>
  </cols>
  <sheetData>
    <row r="1" spans="1:255" ht="15" customHeight="1" x14ac:dyDescent="0.25">
      <c r="A1" s="33"/>
      <c r="B1" s="33"/>
      <c r="C1" s="33"/>
      <c r="D1" s="65"/>
      <c r="E1" s="65"/>
      <c r="F1" s="66"/>
      <c r="G1" s="66"/>
    </row>
    <row r="2" spans="1:255" ht="15" customHeight="1" x14ac:dyDescent="0.25">
      <c r="A2" s="33"/>
      <c r="B2" s="33"/>
      <c r="C2" s="33"/>
      <c r="D2" s="65"/>
      <c r="E2" s="65"/>
      <c r="F2" s="66"/>
      <c r="G2" s="66"/>
    </row>
    <row r="3" spans="1:255" ht="15" customHeight="1" x14ac:dyDescent="0.25">
      <c r="A3" s="33"/>
      <c r="B3" s="33"/>
      <c r="C3" s="33"/>
      <c r="D3" s="65"/>
      <c r="E3" s="65"/>
      <c r="F3" s="66"/>
      <c r="G3" s="66"/>
    </row>
    <row r="4" spans="1:255" ht="15" customHeight="1" x14ac:dyDescent="0.25">
      <c r="A4" s="33"/>
      <c r="B4" s="33"/>
      <c r="C4" s="33"/>
      <c r="D4" s="65"/>
      <c r="E4" s="65"/>
      <c r="F4" s="66"/>
      <c r="G4" s="66"/>
    </row>
    <row r="5" spans="1:255" ht="15" customHeight="1" x14ac:dyDescent="0.25">
      <c r="A5" s="33"/>
      <c r="B5" s="33"/>
      <c r="C5" s="33"/>
      <c r="D5" s="65"/>
      <c r="E5" s="65"/>
      <c r="F5" s="66"/>
      <c r="G5" s="66"/>
    </row>
    <row r="6" spans="1:255" ht="15" customHeight="1" x14ac:dyDescent="0.25">
      <c r="A6" s="33"/>
      <c r="B6" s="33"/>
      <c r="C6" s="33"/>
      <c r="D6" s="65"/>
      <c r="E6" s="65"/>
      <c r="F6" s="66"/>
      <c r="G6" s="66"/>
    </row>
    <row r="7" spans="1:255" ht="15" customHeight="1" x14ac:dyDescent="0.25">
      <c r="A7" s="33"/>
      <c r="B7" s="33"/>
      <c r="C7" s="33"/>
      <c r="D7" s="65"/>
      <c r="E7" s="65"/>
      <c r="F7" s="66"/>
      <c r="G7" s="66"/>
    </row>
    <row r="8" spans="1:255" ht="15" customHeight="1" x14ac:dyDescent="0.25">
      <c r="A8" s="33"/>
      <c r="B8" s="68"/>
      <c r="C8" s="34"/>
      <c r="D8" s="65"/>
      <c r="E8" s="79"/>
      <c r="F8" s="69"/>
      <c r="G8" s="69"/>
    </row>
    <row r="9" spans="1:255" ht="12" customHeight="1" x14ac:dyDescent="0.25">
      <c r="A9" s="70"/>
      <c r="B9" s="71" t="s">
        <v>0</v>
      </c>
      <c r="C9" s="2" t="s">
        <v>61</v>
      </c>
      <c r="D9" s="72"/>
      <c r="E9" s="194" t="s">
        <v>153</v>
      </c>
      <c r="F9" s="195"/>
      <c r="G9" s="73">
        <v>140000</v>
      </c>
    </row>
    <row r="10" spans="1:255" ht="12.75" x14ac:dyDescent="0.25">
      <c r="A10" s="70"/>
      <c r="B10" s="1" t="s">
        <v>1</v>
      </c>
      <c r="C10" s="25" t="s">
        <v>59</v>
      </c>
      <c r="D10" s="72"/>
      <c r="E10" s="192" t="s">
        <v>2</v>
      </c>
      <c r="F10" s="193"/>
      <c r="G10" s="26" t="s">
        <v>63</v>
      </c>
    </row>
    <row r="11" spans="1:255" ht="18" customHeight="1" x14ac:dyDescent="0.25">
      <c r="A11" s="70"/>
      <c r="B11" s="1" t="s">
        <v>3</v>
      </c>
      <c r="C11" s="2" t="s">
        <v>4</v>
      </c>
      <c r="D11" s="72"/>
      <c r="E11" s="192" t="s">
        <v>141</v>
      </c>
      <c r="F11" s="193"/>
      <c r="G11" s="15">
        <v>650</v>
      </c>
    </row>
    <row r="12" spans="1:255" ht="12.75" x14ac:dyDescent="0.25">
      <c r="A12" s="70"/>
      <c r="B12" s="1" t="s">
        <v>5</v>
      </c>
      <c r="C12" s="3" t="s">
        <v>6</v>
      </c>
      <c r="D12" s="72"/>
      <c r="E12" s="11" t="s">
        <v>7</v>
      </c>
      <c r="F12" s="15"/>
      <c r="G12" s="16">
        <f>(G9*G11)</f>
        <v>91000000</v>
      </c>
    </row>
    <row r="13" spans="1:255" ht="24" customHeight="1" x14ac:dyDescent="0.25">
      <c r="A13" s="70"/>
      <c r="B13" s="1" t="s">
        <v>8</v>
      </c>
      <c r="C13" s="2" t="s">
        <v>60</v>
      </c>
      <c r="D13" s="72"/>
      <c r="E13" s="192" t="s">
        <v>9</v>
      </c>
      <c r="F13" s="193"/>
      <c r="G13" s="28" t="s">
        <v>62</v>
      </c>
    </row>
    <row r="14" spans="1:255" ht="13.5" customHeight="1" x14ac:dyDescent="0.25">
      <c r="A14" s="70"/>
      <c r="B14" s="1" t="s">
        <v>10</v>
      </c>
      <c r="C14" s="2" t="s">
        <v>174</v>
      </c>
      <c r="D14" s="72"/>
      <c r="E14" s="192" t="s">
        <v>11</v>
      </c>
      <c r="F14" s="193"/>
      <c r="G14" s="21" t="s">
        <v>63</v>
      </c>
    </row>
    <row r="15" spans="1:255" s="77" customFormat="1" ht="12.75" x14ac:dyDescent="0.25">
      <c r="A15" s="74"/>
      <c r="B15" s="1" t="s">
        <v>12</v>
      </c>
      <c r="C15" s="27" t="s">
        <v>78</v>
      </c>
      <c r="D15" s="75"/>
      <c r="E15" s="196" t="s">
        <v>13</v>
      </c>
      <c r="F15" s="197"/>
      <c r="G15" s="28" t="s">
        <v>14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33"/>
      <c r="B16" s="78"/>
      <c r="C16" s="35"/>
      <c r="D16" s="79"/>
      <c r="E16" s="167"/>
      <c r="F16" s="80"/>
      <c r="G16" s="81"/>
    </row>
    <row r="17" spans="1:7" ht="12" customHeight="1" x14ac:dyDescent="0.25">
      <c r="A17" s="82"/>
      <c r="B17" s="198" t="s">
        <v>15</v>
      </c>
      <c r="C17" s="199"/>
      <c r="D17" s="199"/>
      <c r="E17" s="199"/>
      <c r="F17" s="199"/>
      <c r="G17" s="199"/>
    </row>
    <row r="18" spans="1:7" ht="12" customHeight="1" x14ac:dyDescent="0.25">
      <c r="A18" s="33"/>
      <c r="B18" s="83"/>
      <c r="C18" s="36"/>
      <c r="D18" s="84"/>
      <c r="E18" s="84"/>
      <c r="F18" s="85"/>
      <c r="G18" s="85"/>
    </row>
    <row r="19" spans="1:7" ht="12" customHeight="1" x14ac:dyDescent="0.25">
      <c r="A19" s="70"/>
      <c r="B19" s="86" t="s">
        <v>16</v>
      </c>
      <c r="C19" s="37"/>
      <c r="D19" s="87"/>
      <c r="E19" s="87"/>
      <c r="F19" s="88"/>
      <c r="G19" s="88"/>
    </row>
    <row r="20" spans="1:7" ht="24" customHeight="1" x14ac:dyDescent="0.25">
      <c r="A20" s="82"/>
      <c r="B20" s="38" t="s">
        <v>17</v>
      </c>
      <c r="C20" s="38" t="s">
        <v>18</v>
      </c>
      <c r="D20" s="89" t="s">
        <v>19</v>
      </c>
      <c r="E20" s="89" t="s">
        <v>20</v>
      </c>
      <c r="F20" s="90" t="s">
        <v>21</v>
      </c>
      <c r="G20" s="90" t="s">
        <v>22</v>
      </c>
    </row>
    <row r="21" spans="1:7" ht="12.75" customHeight="1" x14ac:dyDescent="0.25">
      <c r="A21" s="91"/>
      <c r="B21" s="92" t="s">
        <v>64</v>
      </c>
      <c r="C21" s="39" t="s">
        <v>23</v>
      </c>
      <c r="D21" s="29">
        <v>2</v>
      </c>
      <c r="E21" s="168" t="s">
        <v>78</v>
      </c>
      <c r="F21" s="16">
        <v>25000</v>
      </c>
      <c r="G21" s="16">
        <f>D21*F21</f>
        <v>50000</v>
      </c>
    </row>
    <row r="22" spans="1:7" ht="12.75" customHeight="1" x14ac:dyDescent="0.25">
      <c r="A22" s="91"/>
      <c r="B22" s="92" t="s">
        <v>77</v>
      </c>
      <c r="C22" s="39" t="s">
        <v>23</v>
      </c>
      <c r="D22" s="29">
        <v>2</v>
      </c>
      <c r="E22" s="168" t="s">
        <v>78</v>
      </c>
      <c r="F22" s="16">
        <v>25000</v>
      </c>
      <c r="G22" s="16">
        <f t="shared" ref="G22:G33" si="0">D22*F22</f>
        <v>50000</v>
      </c>
    </row>
    <row r="23" spans="1:7" ht="12.75" customHeight="1" x14ac:dyDescent="0.25">
      <c r="A23" s="91"/>
      <c r="B23" s="92" t="s">
        <v>65</v>
      </c>
      <c r="C23" s="39" t="s">
        <v>23</v>
      </c>
      <c r="D23" s="29">
        <v>2</v>
      </c>
      <c r="E23" s="168" t="s">
        <v>78</v>
      </c>
      <c r="F23" s="16">
        <v>25000</v>
      </c>
      <c r="G23" s="16">
        <f t="shared" si="0"/>
        <v>50000</v>
      </c>
    </row>
    <row r="24" spans="1:7" ht="12.75" customHeight="1" x14ac:dyDescent="0.25">
      <c r="A24" s="91"/>
      <c r="B24" s="92" t="s">
        <v>76</v>
      </c>
      <c r="C24" s="39" t="s">
        <v>23</v>
      </c>
      <c r="D24" s="29">
        <v>2</v>
      </c>
      <c r="E24" s="168" t="s">
        <v>78</v>
      </c>
      <c r="F24" s="16">
        <v>25000</v>
      </c>
      <c r="G24" s="16">
        <f t="shared" si="0"/>
        <v>50000</v>
      </c>
    </row>
    <row r="25" spans="1:7" ht="12.75" customHeight="1" x14ac:dyDescent="0.25">
      <c r="A25" s="91"/>
      <c r="B25" s="92" t="s">
        <v>66</v>
      </c>
      <c r="C25" s="39" t="s">
        <v>23</v>
      </c>
      <c r="D25" s="29">
        <v>10</v>
      </c>
      <c r="E25" s="168" t="s">
        <v>79</v>
      </c>
      <c r="F25" s="16">
        <v>25000</v>
      </c>
      <c r="G25" s="16">
        <f t="shared" si="0"/>
        <v>250000</v>
      </c>
    </row>
    <row r="26" spans="1:7" ht="12.75" customHeight="1" x14ac:dyDescent="0.25">
      <c r="A26" s="91"/>
      <c r="B26" s="92" t="s">
        <v>67</v>
      </c>
      <c r="C26" s="39" t="s">
        <v>23</v>
      </c>
      <c r="D26" s="29">
        <v>30</v>
      </c>
      <c r="E26" s="168" t="s">
        <v>80</v>
      </c>
      <c r="F26" s="16">
        <v>25000</v>
      </c>
      <c r="G26" s="16">
        <f t="shared" si="0"/>
        <v>750000</v>
      </c>
    </row>
    <row r="27" spans="1:7" ht="12.75" customHeight="1" x14ac:dyDescent="0.25">
      <c r="A27" s="91"/>
      <c r="B27" s="92" t="s">
        <v>68</v>
      </c>
      <c r="C27" s="39" t="s">
        <v>23</v>
      </c>
      <c r="D27" s="29">
        <v>120</v>
      </c>
      <c r="E27" s="168" t="s">
        <v>81</v>
      </c>
      <c r="F27" s="16">
        <v>25000</v>
      </c>
      <c r="G27" s="16">
        <f t="shared" si="0"/>
        <v>3000000</v>
      </c>
    </row>
    <row r="28" spans="1:7" ht="12.75" customHeight="1" x14ac:dyDescent="0.25">
      <c r="A28" s="91"/>
      <c r="B28" s="92" t="s">
        <v>69</v>
      </c>
      <c r="C28" s="39" t="s">
        <v>23</v>
      </c>
      <c r="D28" s="29">
        <v>50</v>
      </c>
      <c r="E28" s="168" t="s">
        <v>82</v>
      </c>
      <c r="F28" s="16">
        <v>25000</v>
      </c>
      <c r="G28" s="16">
        <f t="shared" si="0"/>
        <v>1250000</v>
      </c>
    </row>
    <row r="29" spans="1:7" ht="12.75" customHeight="1" x14ac:dyDescent="0.25">
      <c r="A29" s="91"/>
      <c r="B29" s="92" t="s">
        <v>70</v>
      </c>
      <c r="C29" s="39" t="s">
        <v>23</v>
      </c>
      <c r="D29" s="29">
        <v>20</v>
      </c>
      <c r="E29" s="168" t="s">
        <v>81</v>
      </c>
      <c r="F29" s="16">
        <v>25000</v>
      </c>
      <c r="G29" s="16">
        <f t="shared" si="0"/>
        <v>500000</v>
      </c>
    </row>
    <row r="30" spans="1:7" ht="12.75" customHeight="1" x14ac:dyDescent="0.25">
      <c r="A30" s="91"/>
      <c r="B30" s="92" t="s">
        <v>71</v>
      </c>
      <c r="C30" s="39" t="s">
        <v>23</v>
      </c>
      <c r="D30" s="29">
        <v>20</v>
      </c>
      <c r="E30" s="168" t="s">
        <v>83</v>
      </c>
      <c r="F30" s="16">
        <v>25000</v>
      </c>
      <c r="G30" s="16">
        <f t="shared" si="0"/>
        <v>500000</v>
      </c>
    </row>
    <row r="31" spans="1:7" ht="12.75" customHeight="1" x14ac:dyDescent="0.25">
      <c r="A31" s="91"/>
      <c r="B31" s="92" t="s">
        <v>72</v>
      </c>
      <c r="C31" s="39" t="s">
        <v>23</v>
      </c>
      <c r="D31" s="29">
        <v>30</v>
      </c>
      <c r="E31" s="168" t="s">
        <v>84</v>
      </c>
      <c r="F31" s="16">
        <v>25000</v>
      </c>
      <c r="G31" s="16">
        <f t="shared" si="0"/>
        <v>750000</v>
      </c>
    </row>
    <row r="32" spans="1:7" ht="12.75" customHeight="1" x14ac:dyDescent="0.25">
      <c r="A32" s="91"/>
      <c r="B32" s="92" t="s">
        <v>132</v>
      </c>
      <c r="C32" s="39" t="s">
        <v>23</v>
      </c>
      <c r="D32" s="29">
        <v>4</v>
      </c>
      <c r="E32" s="168" t="s">
        <v>80</v>
      </c>
      <c r="F32" s="16">
        <v>25000</v>
      </c>
      <c r="G32" s="16">
        <f t="shared" si="0"/>
        <v>100000</v>
      </c>
    </row>
    <row r="33" spans="1:7" ht="12.75" customHeight="1" x14ac:dyDescent="0.25">
      <c r="A33" s="91"/>
      <c r="B33" s="92" t="s">
        <v>157</v>
      </c>
      <c r="C33" s="39" t="s">
        <v>23</v>
      </c>
      <c r="D33" s="29">
        <v>38</v>
      </c>
      <c r="E33" s="168" t="s">
        <v>85</v>
      </c>
      <c r="F33" s="16">
        <v>25000</v>
      </c>
      <c r="G33" s="16">
        <f t="shared" si="0"/>
        <v>950000</v>
      </c>
    </row>
    <row r="34" spans="1:7" ht="12.75" customHeight="1" x14ac:dyDescent="0.25">
      <c r="A34" s="91"/>
      <c r="B34" s="92" t="s">
        <v>73</v>
      </c>
      <c r="C34" s="39" t="s">
        <v>23</v>
      </c>
      <c r="D34" s="29">
        <v>100</v>
      </c>
      <c r="E34" s="168" t="s">
        <v>86</v>
      </c>
      <c r="F34" s="16">
        <v>25000</v>
      </c>
      <c r="G34" s="16">
        <f>D34*F34</f>
        <v>2500000</v>
      </c>
    </row>
    <row r="35" spans="1:7" ht="12.75" customHeight="1" x14ac:dyDescent="0.25">
      <c r="A35" s="91"/>
      <c r="B35" s="92" t="s">
        <v>114</v>
      </c>
      <c r="C35" s="39" t="s">
        <v>23</v>
      </c>
      <c r="D35" s="29">
        <v>100</v>
      </c>
      <c r="E35" s="168" t="s">
        <v>86</v>
      </c>
      <c r="F35" s="16">
        <v>25000</v>
      </c>
      <c r="G35" s="16">
        <f>D35*F35</f>
        <v>2500000</v>
      </c>
    </row>
    <row r="36" spans="1:7" ht="12.75" customHeight="1" x14ac:dyDescent="0.25">
      <c r="A36" s="82"/>
      <c r="B36" s="22" t="s">
        <v>24</v>
      </c>
      <c r="C36" s="23"/>
      <c r="D36" s="4"/>
      <c r="E36" s="4"/>
      <c r="F36" s="17"/>
      <c r="G36" s="17">
        <f>SUM(G21:G35)</f>
        <v>13250000</v>
      </c>
    </row>
    <row r="37" spans="1:7" ht="12" customHeight="1" x14ac:dyDescent="0.25">
      <c r="A37" s="33"/>
      <c r="B37" s="83"/>
      <c r="C37" s="40"/>
      <c r="D37" s="84"/>
      <c r="E37" s="84"/>
      <c r="F37" s="85"/>
      <c r="G37" s="85"/>
    </row>
    <row r="38" spans="1:7" ht="12" customHeight="1" x14ac:dyDescent="0.25">
      <c r="A38" s="70"/>
      <c r="B38" s="93" t="s">
        <v>25</v>
      </c>
      <c r="C38" s="41"/>
      <c r="D38" s="94"/>
      <c r="E38" s="94"/>
      <c r="F38" s="95"/>
      <c r="G38" s="95"/>
    </row>
    <row r="39" spans="1:7" ht="24" customHeight="1" x14ac:dyDescent="0.25">
      <c r="A39" s="70"/>
      <c r="B39" s="96" t="s">
        <v>17</v>
      </c>
      <c r="C39" s="42" t="s">
        <v>18</v>
      </c>
      <c r="D39" s="42" t="s">
        <v>19</v>
      </c>
      <c r="E39" s="96" t="s">
        <v>20</v>
      </c>
      <c r="F39" s="97" t="s">
        <v>21</v>
      </c>
      <c r="G39" s="98" t="s">
        <v>22</v>
      </c>
    </row>
    <row r="40" spans="1:7" ht="12" customHeight="1" x14ac:dyDescent="0.25">
      <c r="A40" s="70"/>
      <c r="B40" s="99"/>
      <c r="C40" s="43"/>
      <c r="D40" s="43"/>
      <c r="E40" s="43"/>
      <c r="F40" s="100"/>
      <c r="G40" s="100"/>
    </row>
    <row r="41" spans="1:7" ht="12" customHeight="1" x14ac:dyDescent="0.25">
      <c r="A41" s="70"/>
      <c r="B41" s="7" t="s">
        <v>26</v>
      </c>
      <c r="C41" s="8"/>
      <c r="D41" s="8"/>
      <c r="E41" s="8"/>
      <c r="F41" s="19"/>
      <c r="G41" s="19"/>
    </row>
    <row r="42" spans="1:7" ht="12" customHeight="1" x14ac:dyDescent="0.25">
      <c r="A42" s="33"/>
      <c r="B42" s="101"/>
      <c r="C42" s="44"/>
      <c r="D42" s="102"/>
      <c r="E42" s="102"/>
      <c r="F42" s="103"/>
      <c r="G42" s="103"/>
    </row>
    <row r="43" spans="1:7" ht="12" customHeight="1" x14ac:dyDescent="0.25">
      <c r="A43" s="70"/>
      <c r="B43" s="93" t="s">
        <v>27</v>
      </c>
      <c r="C43" s="41"/>
      <c r="D43" s="94"/>
      <c r="E43" s="94"/>
      <c r="F43" s="95"/>
      <c r="G43" s="95"/>
    </row>
    <row r="44" spans="1:7" ht="24" customHeight="1" x14ac:dyDescent="0.25">
      <c r="A44" s="70"/>
      <c r="B44" s="45" t="s">
        <v>17</v>
      </c>
      <c r="C44" s="45" t="s">
        <v>18</v>
      </c>
      <c r="D44" s="45" t="s">
        <v>19</v>
      </c>
      <c r="E44" s="45" t="s">
        <v>20</v>
      </c>
      <c r="F44" s="104" t="s">
        <v>21</v>
      </c>
      <c r="G44" s="105" t="s">
        <v>22</v>
      </c>
    </row>
    <row r="45" spans="1:7" ht="12.75" customHeight="1" x14ac:dyDescent="0.25">
      <c r="A45" s="91"/>
      <c r="B45" s="92" t="s">
        <v>74</v>
      </c>
      <c r="C45" s="39" t="s">
        <v>120</v>
      </c>
      <c r="D45" s="29">
        <v>1</v>
      </c>
      <c r="E45" s="168" t="s">
        <v>121</v>
      </c>
      <c r="F45" s="16">
        <v>120000</v>
      </c>
      <c r="G45" s="16">
        <f>D45*F45</f>
        <v>120000</v>
      </c>
    </row>
    <row r="46" spans="1:7" ht="12.75" customHeight="1" x14ac:dyDescent="0.25">
      <c r="A46" s="91"/>
      <c r="B46" s="92" t="s">
        <v>75</v>
      </c>
      <c r="C46" s="39" t="s">
        <v>120</v>
      </c>
      <c r="D46" s="29">
        <v>2</v>
      </c>
      <c r="E46" s="168" t="s">
        <v>121</v>
      </c>
      <c r="F46" s="16">
        <v>30000</v>
      </c>
      <c r="G46" s="16">
        <f t="shared" ref="G46:G48" si="1">D46*F46</f>
        <v>60000</v>
      </c>
    </row>
    <row r="47" spans="1:7" ht="12.75" customHeight="1" x14ac:dyDescent="0.25">
      <c r="A47" s="91"/>
      <c r="B47" s="92" t="s">
        <v>122</v>
      </c>
      <c r="C47" s="39" t="s">
        <v>120</v>
      </c>
      <c r="D47" s="29">
        <v>2</v>
      </c>
      <c r="E47" s="168" t="s">
        <v>121</v>
      </c>
      <c r="F47" s="16">
        <v>120000</v>
      </c>
      <c r="G47" s="16">
        <f t="shared" si="1"/>
        <v>240000</v>
      </c>
    </row>
    <row r="48" spans="1:7" ht="12.75" customHeight="1" x14ac:dyDescent="0.25">
      <c r="A48" s="82"/>
      <c r="B48" s="5"/>
      <c r="C48" s="6"/>
      <c r="D48" s="30"/>
      <c r="E48" s="6"/>
      <c r="F48" s="18"/>
      <c r="G48" s="16">
        <f t="shared" si="1"/>
        <v>0</v>
      </c>
    </row>
    <row r="49" spans="1:7" ht="12.75" customHeight="1" x14ac:dyDescent="0.25">
      <c r="A49" s="70"/>
      <c r="B49" s="7" t="s">
        <v>28</v>
      </c>
      <c r="C49" s="8"/>
      <c r="D49" s="8"/>
      <c r="E49" s="8"/>
      <c r="F49" s="19"/>
      <c r="G49" s="19">
        <f>SUM(G45:G48)</f>
        <v>420000</v>
      </c>
    </row>
    <row r="50" spans="1:7" ht="12" customHeight="1" x14ac:dyDescent="0.25">
      <c r="A50" s="33"/>
      <c r="B50" s="101"/>
      <c r="C50" s="44"/>
      <c r="D50" s="102"/>
      <c r="E50" s="102"/>
      <c r="F50" s="103"/>
      <c r="G50" s="103"/>
    </row>
    <row r="51" spans="1:7" ht="12" customHeight="1" x14ac:dyDescent="0.25">
      <c r="A51" s="70"/>
      <c r="B51" s="93" t="s">
        <v>29</v>
      </c>
      <c r="C51" s="41"/>
      <c r="D51" s="94"/>
      <c r="E51" s="94"/>
      <c r="F51" s="95"/>
      <c r="G51" s="95"/>
    </row>
    <row r="52" spans="1:7" ht="24" customHeight="1" x14ac:dyDescent="0.25">
      <c r="A52" s="70"/>
      <c r="B52" s="46" t="s">
        <v>30</v>
      </c>
      <c r="C52" s="46" t="s">
        <v>31</v>
      </c>
      <c r="D52" s="46" t="s">
        <v>32</v>
      </c>
      <c r="E52" s="46" t="s">
        <v>20</v>
      </c>
      <c r="F52" s="104" t="s">
        <v>21</v>
      </c>
      <c r="G52" s="104" t="s">
        <v>22</v>
      </c>
    </row>
    <row r="53" spans="1:7" ht="12.75" customHeight="1" x14ac:dyDescent="0.25">
      <c r="A53" s="82"/>
      <c r="B53" s="9" t="s">
        <v>87</v>
      </c>
      <c r="C53" s="10"/>
      <c r="D53" s="31"/>
      <c r="E53" s="31"/>
      <c r="F53" s="20"/>
      <c r="G53" s="20"/>
    </row>
    <row r="54" spans="1:7" ht="12.75" customHeight="1" x14ac:dyDescent="0.25">
      <c r="A54" s="82"/>
      <c r="B54" s="92" t="s">
        <v>159</v>
      </c>
      <c r="C54" s="11" t="s">
        <v>88</v>
      </c>
      <c r="D54" s="32">
        <v>33000</v>
      </c>
      <c r="E54" s="11" t="s">
        <v>103</v>
      </c>
      <c r="F54" s="160">
        <v>220</v>
      </c>
      <c r="G54" s="179">
        <f>(D54*F54)</f>
        <v>7260000</v>
      </c>
    </row>
    <row r="55" spans="1:7" ht="12.75" customHeight="1" x14ac:dyDescent="0.25">
      <c r="A55" s="82"/>
      <c r="B55" s="12" t="s">
        <v>94</v>
      </c>
      <c r="C55" s="13"/>
      <c r="D55" s="13"/>
      <c r="E55" s="13"/>
      <c r="F55" s="160" t="s">
        <v>162</v>
      </c>
      <c r="G55" s="179"/>
    </row>
    <row r="56" spans="1:7" ht="12.75" customHeight="1" x14ac:dyDescent="0.25">
      <c r="A56" s="91"/>
      <c r="B56" s="92" t="s">
        <v>135</v>
      </c>
      <c r="C56" s="39" t="s">
        <v>33</v>
      </c>
      <c r="D56" s="29">
        <v>7500</v>
      </c>
      <c r="E56" s="168" t="s">
        <v>89</v>
      </c>
      <c r="F56" s="160">
        <v>113</v>
      </c>
      <c r="G56" s="179">
        <f>D56*F56</f>
        <v>847500</v>
      </c>
    </row>
    <row r="57" spans="1:7" ht="12.75" customHeight="1" x14ac:dyDescent="0.25">
      <c r="A57" s="91"/>
      <c r="B57" s="92" t="s">
        <v>136</v>
      </c>
      <c r="C57" s="39" t="s">
        <v>33</v>
      </c>
      <c r="D57" s="29">
        <v>350</v>
      </c>
      <c r="E57" s="168" t="s">
        <v>89</v>
      </c>
      <c r="F57" s="160">
        <v>1400</v>
      </c>
      <c r="G57" s="179">
        <f>(D57*F57)</f>
        <v>490000</v>
      </c>
    </row>
    <row r="58" spans="1:7" ht="12.75" customHeight="1" x14ac:dyDescent="0.25">
      <c r="A58" s="82"/>
      <c r="B58" s="92" t="s">
        <v>90</v>
      </c>
      <c r="C58" s="39" t="s">
        <v>33</v>
      </c>
      <c r="D58" s="29">
        <v>900</v>
      </c>
      <c r="E58" s="14" t="s">
        <v>99</v>
      </c>
      <c r="F58" s="160">
        <v>880</v>
      </c>
      <c r="G58" s="179">
        <f t="shared" ref="G58:G90" si="2">(D58*F58)</f>
        <v>792000</v>
      </c>
    </row>
    <row r="59" spans="1:7" ht="12.75" customHeight="1" x14ac:dyDescent="0.25">
      <c r="A59" s="91"/>
      <c r="B59" s="92" t="s">
        <v>91</v>
      </c>
      <c r="C59" s="39" t="s">
        <v>33</v>
      </c>
      <c r="D59" s="29">
        <v>400</v>
      </c>
      <c r="E59" s="168" t="s">
        <v>99</v>
      </c>
      <c r="F59" s="160">
        <v>830</v>
      </c>
      <c r="G59" s="179">
        <f t="shared" si="2"/>
        <v>332000</v>
      </c>
    </row>
    <row r="60" spans="1:7" ht="12.75" customHeight="1" x14ac:dyDescent="0.25">
      <c r="A60" s="91"/>
      <c r="B60" s="92" t="s">
        <v>92</v>
      </c>
      <c r="C60" s="39" t="s">
        <v>33</v>
      </c>
      <c r="D60" s="29">
        <v>780</v>
      </c>
      <c r="E60" s="168" t="s">
        <v>99</v>
      </c>
      <c r="F60" s="160">
        <v>1900</v>
      </c>
      <c r="G60" s="179">
        <f t="shared" si="2"/>
        <v>1482000</v>
      </c>
    </row>
    <row r="61" spans="1:7" ht="12.75" customHeight="1" x14ac:dyDescent="0.25">
      <c r="A61" s="91"/>
      <c r="B61" s="92" t="s">
        <v>93</v>
      </c>
      <c r="C61" s="39" t="s">
        <v>33</v>
      </c>
      <c r="D61" s="29">
        <v>200</v>
      </c>
      <c r="E61" s="168" t="s">
        <v>142</v>
      </c>
      <c r="F61" s="160">
        <v>2058</v>
      </c>
      <c r="G61" s="179">
        <f t="shared" si="2"/>
        <v>411600</v>
      </c>
    </row>
    <row r="62" spans="1:7" ht="12.75" customHeight="1" x14ac:dyDescent="0.25">
      <c r="A62" s="91"/>
      <c r="B62" s="92" t="s">
        <v>143</v>
      </c>
      <c r="C62" s="39" t="s">
        <v>33</v>
      </c>
      <c r="D62" s="29">
        <v>380</v>
      </c>
      <c r="E62" s="168" t="s">
        <v>99</v>
      </c>
      <c r="F62" s="160">
        <v>1440</v>
      </c>
      <c r="G62" s="179">
        <f t="shared" si="2"/>
        <v>547200</v>
      </c>
    </row>
    <row r="63" spans="1:7" ht="12.75" customHeight="1" x14ac:dyDescent="0.25">
      <c r="A63" s="82"/>
      <c r="B63" s="12" t="s">
        <v>95</v>
      </c>
      <c r="C63" s="13"/>
      <c r="D63" s="13"/>
      <c r="E63" s="13"/>
      <c r="F63" s="160"/>
      <c r="G63" s="179"/>
    </row>
    <row r="64" spans="1:7" ht="12.75" customHeight="1" x14ac:dyDescent="0.25">
      <c r="A64" s="91"/>
      <c r="B64" s="92" t="s">
        <v>96</v>
      </c>
      <c r="C64" s="39" t="s">
        <v>163</v>
      </c>
      <c r="D64" s="29">
        <v>0.5</v>
      </c>
      <c r="E64" s="168" t="s">
        <v>103</v>
      </c>
      <c r="F64" s="166">
        <v>68510</v>
      </c>
      <c r="G64" s="179">
        <f t="shared" si="2"/>
        <v>34255</v>
      </c>
    </row>
    <row r="65" spans="1:9" ht="12.75" customHeight="1" x14ac:dyDescent="0.25">
      <c r="A65" s="91"/>
      <c r="B65" s="92" t="s">
        <v>123</v>
      </c>
      <c r="C65" s="39" t="s">
        <v>100</v>
      </c>
      <c r="D65" s="29">
        <v>0.5</v>
      </c>
      <c r="E65" s="168" t="s">
        <v>113</v>
      </c>
      <c r="F65" s="160">
        <v>73540</v>
      </c>
      <c r="G65" s="179">
        <f t="shared" si="2"/>
        <v>36770</v>
      </c>
    </row>
    <row r="66" spans="1:9" ht="12.75" customHeight="1" x14ac:dyDescent="0.25">
      <c r="A66" s="91"/>
      <c r="B66" s="92" t="s">
        <v>140</v>
      </c>
      <c r="C66" s="39" t="s">
        <v>100</v>
      </c>
      <c r="D66" s="29">
        <v>1</v>
      </c>
      <c r="E66" s="168" t="s">
        <v>99</v>
      </c>
      <c r="F66" s="160">
        <v>36850</v>
      </c>
      <c r="G66" s="179">
        <f t="shared" si="2"/>
        <v>36850</v>
      </c>
      <c r="I66" s="64" t="s">
        <v>149</v>
      </c>
    </row>
    <row r="67" spans="1:9" ht="12.75" customHeight="1" x14ac:dyDescent="0.25">
      <c r="A67" s="91"/>
      <c r="B67" s="92" t="s">
        <v>98</v>
      </c>
      <c r="C67" s="39" t="s">
        <v>163</v>
      </c>
      <c r="D67" s="29">
        <v>0.5</v>
      </c>
      <c r="E67" s="168" t="s">
        <v>99</v>
      </c>
      <c r="F67" s="160">
        <v>106740</v>
      </c>
      <c r="G67" s="179">
        <f t="shared" si="2"/>
        <v>53370</v>
      </c>
    </row>
    <row r="68" spans="1:9" ht="12.75" customHeight="1" x14ac:dyDescent="0.25">
      <c r="A68" s="91"/>
      <c r="B68" s="92" t="s">
        <v>97</v>
      </c>
      <c r="C68" s="39" t="s">
        <v>163</v>
      </c>
      <c r="D68" s="29">
        <v>4</v>
      </c>
      <c r="E68" s="168" t="s">
        <v>113</v>
      </c>
      <c r="F68" s="160">
        <v>11400</v>
      </c>
      <c r="G68" s="179">
        <f t="shared" si="2"/>
        <v>45600</v>
      </c>
    </row>
    <row r="69" spans="1:9" ht="12.75" customHeight="1" x14ac:dyDescent="0.25">
      <c r="A69" s="82"/>
      <c r="B69" s="12" t="s">
        <v>34</v>
      </c>
      <c r="C69" s="13"/>
      <c r="D69" s="13"/>
      <c r="E69" s="13"/>
      <c r="F69" s="15"/>
      <c r="G69" s="179">
        <f t="shared" si="2"/>
        <v>0</v>
      </c>
    </row>
    <row r="70" spans="1:9" ht="12.75" customHeight="1" x14ac:dyDescent="0.25">
      <c r="A70" s="91"/>
      <c r="B70" s="92" t="s">
        <v>101</v>
      </c>
      <c r="C70" s="39" t="s">
        <v>33</v>
      </c>
      <c r="D70" s="29">
        <v>0.5</v>
      </c>
      <c r="E70" s="168" t="s">
        <v>111</v>
      </c>
      <c r="F70" s="160">
        <v>263480</v>
      </c>
      <c r="G70" s="179">
        <f t="shared" si="2"/>
        <v>131740</v>
      </c>
    </row>
    <row r="71" spans="1:9" ht="12.75" customHeight="1" x14ac:dyDescent="0.25">
      <c r="A71" s="91"/>
      <c r="B71" s="92" t="s">
        <v>102</v>
      </c>
      <c r="C71" s="39" t="s">
        <v>33</v>
      </c>
      <c r="D71" s="29">
        <v>2</v>
      </c>
      <c r="E71" s="168" t="s">
        <v>111</v>
      </c>
      <c r="F71" s="160">
        <v>19850</v>
      </c>
      <c r="G71" s="179">
        <f t="shared" si="2"/>
        <v>39700</v>
      </c>
    </row>
    <row r="72" spans="1:9" ht="12.75" customHeight="1" x14ac:dyDescent="0.25">
      <c r="A72" s="91"/>
      <c r="B72" s="92" t="s">
        <v>104</v>
      </c>
      <c r="C72" s="39" t="s">
        <v>33</v>
      </c>
      <c r="D72" s="29">
        <v>1</v>
      </c>
      <c r="E72" s="168" t="s">
        <v>112</v>
      </c>
      <c r="F72" s="160">
        <v>18970</v>
      </c>
      <c r="G72" s="179">
        <f t="shared" si="2"/>
        <v>18970</v>
      </c>
    </row>
    <row r="73" spans="1:9" ht="12.75" customHeight="1" x14ac:dyDescent="0.25">
      <c r="A73" s="91"/>
      <c r="B73" s="180" t="s">
        <v>167</v>
      </c>
      <c r="C73" s="181" t="s">
        <v>168</v>
      </c>
      <c r="D73" s="181">
        <v>1</v>
      </c>
      <c r="E73" s="182" t="s">
        <v>169</v>
      </c>
      <c r="F73" s="183">
        <v>79200</v>
      </c>
      <c r="G73" s="183">
        <f>F73*D73</f>
        <v>79200</v>
      </c>
    </row>
    <row r="74" spans="1:9" ht="12.75" customHeight="1" x14ac:dyDescent="0.25">
      <c r="A74" s="91"/>
      <c r="B74" s="180" t="s">
        <v>170</v>
      </c>
      <c r="C74" s="181" t="s">
        <v>168</v>
      </c>
      <c r="D74" s="181">
        <v>1</v>
      </c>
      <c r="E74" s="184" t="s">
        <v>171</v>
      </c>
      <c r="F74" s="183">
        <v>104060</v>
      </c>
      <c r="G74" s="183">
        <f>F74*D74</f>
        <v>104060</v>
      </c>
    </row>
    <row r="75" spans="1:9" ht="12.75" customHeight="1" x14ac:dyDescent="0.25">
      <c r="A75" s="82"/>
      <c r="B75" s="12" t="s">
        <v>106</v>
      </c>
      <c r="C75" s="14"/>
      <c r="D75" s="14"/>
      <c r="E75" s="161"/>
      <c r="F75" s="164"/>
      <c r="G75" s="179">
        <f t="shared" si="2"/>
        <v>0</v>
      </c>
    </row>
    <row r="76" spans="1:9" ht="12.75" customHeight="1" x14ac:dyDescent="0.25">
      <c r="A76" s="91"/>
      <c r="B76" s="92" t="s">
        <v>107</v>
      </c>
      <c r="C76" s="39" t="s">
        <v>163</v>
      </c>
      <c r="D76" s="29">
        <v>0.5</v>
      </c>
      <c r="E76" s="169" t="s">
        <v>124</v>
      </c>
      <c r="F76" s="163">
        <v>49990</v>
      </c>
      <c r="G76" s="179">
        <f t="shared" si="2"/>
        <v>24995</v>
      </c>
    </row>
    <row r="77" spans="1:9" ht="12.75" customHeight="1" x14ac:dyDescent="0.25">
      <c r="A77" s="91"/>
      <c r="B77" s="92" t="s">
        <v>108</v>
      </c>
      <c r="C77" s="39" t="s">
        <v>33</v>
      </c>
      <c r="D77" s="29">
        <v>5</v>
      </c>
      <c r="E77" s="169" t="s">
        <v>111</v>
      </c>
      <c r="F77" s="163">
        <v>5620</v>
      </c>
      <c r="G77" s="179">
        <f t="shared" si="2"/>
        <v>28100</v>
      </c>
    </row>
    <row r="78" spans="1:9" ht="12.75" customHeight="1" x14ac:dyDescent="0.25">
      <c r="A78" s="82"/>
      <c r="B78" s="12" t="s">
        <v>105</v>
      </c>
      <c r="C78" s="14"/>
      <c r="D78" s="14"/>
      <c r="E78" s="161"/>
      <c r="F78" s="164"/>
      <c r="G78" s="179">
        <f t="shared" si="2"/>
        <v>0</v>
      </c>
    </row>
    <row r="79" spans="1:9" ht="12.75" customHeight="1" x14ac:dyDescent="0.25">
      <c r="A79" s="91"/>
      <c r="B79" s="92" t="s">
        <v>110</v>
      </c>
      <c r="C79" s="39" t="s">
        <v>163</v>
      </c>
      <c r="D79" s="29">
        <v>10</v>
      </c>
      <c r="E79" s="169" t="s">
        <v>99</v>
      </c>
      <c r="F79" s="163">
        <v>7012</v>
      </c>
      <c r="G79" s="179">
        <f t="shared" si="2"/>
        <v>70120</v>
      </c>
      <c r="I79" s="64" t="s">
        <v>149</v>
      </c>
    </row>
    <row r="80" spans="1:9" ht="12.75" customHeight="1" x14ac:dyDescent="0.25">
      <c r="A80" s="91"/>
      <c r="B80" s="92" t="s">
        <v>133</v>
      </c>
      <c r="C80" s="39" t="s">
        <v>163</v>
      </c>
      <c r="D80" s="29">
        <v>5</v>
      </c>
      <c r="E80" s="169" t="s">
        <v>80</v>
      </c>
      <c r="F80" s="163">
        <v>12350</v>
      </c>
      <c r="G80" s="179">
        <f t="shared" si="2"/>
        <v>61750</v>
      </c>
    </row>
    <row r="81" spans="1:7" ht="12.75" customHeight="1" x14ac:dyDescent="0.25">
      <c r="A81" s="91"/>
      <c r="B81" s="92" t="s">
        <v>109</v>
      </c>
      <c r="C81" s="39" t="s">
        <v>163</v>
      </c>
      <c r="D81" s="29">
        <v>5</v>
      </c>
      <c r="E81" s="169" t="s">
        <v>99</v>
      </c>
      <c r="F81" s="163">
        <v>14324</v>
      </c>
      <c r="G81" s="179">
        <f t="shared" si="2"/>
        <v>71620</v>
      </c>
    </row>
    <row r="82" spans="1:7" ht="12.75" customHeight="1" x14ac:dyDescent="0.25">
      <c r="A82" s="91"/>
      <c r="B82" s="175" t="s">
        <v>164</v>
      </c>
      <c r="C82" s="176" t="s">
        <v>165</v>
      </c>
      <c r="D82" s="177">
        <v>20</v>
      </c>
      <c r="E82" s="39" t="s">
        <v>166</v>
      </c>
      <c r="F82" s="178">
        <v>10978</v>
      </c>
      <c r="G82" s="179">
        <f t="shared" ref="G82" si="3">F82*D82</f>
        <v>219560</v>
      </c>
    </row>
    <row r="83" spans="1:7" ht="12.75" customHeight="1" x14ac:dyDescent="0.25">
      <c r="A83" s="82"/>
      <c r="B83" s="12" t="s">
        <v>55</v>
      </c>
      <c r="C83" s="13"/>
      <c r="D83" s="13"/>
      <c r="E83" s="162"/>
      <c r="F83" s="164"/>
      <c r="G83" s="179"/>
    </row>
    <row r="84" spans="1:7" ht="12.75" customHeight="1" x14ac:dyDescent="0.25">
      <c r="A84" s="91"/>
      <c r="B84" s="92" t="s">
        <v>117</v>
      </c>
      <c r="C84" s="39" t="s">
        <v>115</v>
      </c>
      <c r="D84" s="29">
        <v>6</v>
      </c>
      <c r="E84" s="169" t="s">
        <v>116</v>
      </c>
      <c r="F84" s="165">
        <v>120000</v>
      </c>
      <c r="G84" s="179">
        <f>D84*F84</f>
        <v>720000</v>
      </c>
    </row>
    <row r="85" spans="1:7" ht="12.75" customHeight="1" x14ac:dyDescent="0.25">
      <c r="A85" s="91"/>
      <c r="B85" s="92" t="s">
        <v>118</v>
      </c>
      <c r="C85" s="39" t="s">
        <v>115</v>
      </c>
      <c r="D85" s="29">
        <v>90</v>
      </c>
      <c r="E85" s="169" t="s">
        <v>119</v>
      </c>
      <c r="F85" s="165">
        <v>2500</v>
      </c>
      <c r="G85" s="179">
        <f>D85*F85</f>
        <v>225000</v>
      </c>
    </row>
    <row r="86" spans="1:7" ht="12.75" customHeight="1" x14ac:dyDescent="0.25">
      <c r="A86" s="91"/>
      <c r="B86" s="92" t="s">
        <v>125</v>
      </c>
      <c r="C86" s="39" t="s">
        <v>163</v>
      </c>
      <c r="D86" s="29">
        <v>20</v>
      </c>
      <c r="E86" s="169" t="s">
        <v>99</v>
      </c>
      <c r="F86" s="165">
        <v>1430</v>
      </c>
      <c r="G86" s="179">
        <f>F86*D86</f>
        <v>28600</v>
      </c>
    </row>
    <row r="87" spans="1:7" ht="12.75" customHeight="1" x14ac:dyDescent="0.25">
      <c r="A87" s="91"/>
      <c r="B87" s="92" t="s">
        <v>128</v>
      </c>
      <c r="C87" s="39" t="s">
        <v>126</v>
      </c>
      <c r="D87" s="29">
        <v>5</v>
      </c>
      <c r="E87" s="169" t="s">
        <v>127</v>
      </c>
      <c r="F87" s="165">
        <v>5200</v>
      </c>
      <c r="G87" s="179">
        <f>F87*D87</f>
        <v>26000</v>
      </c>
    </row>
    <row r="88" spans="1:7" ht="12.75" customHeight="1" x14ac:dyDescent="0.25">
      <c r="A88" s="91"/>
      <c r="B88" s="92" t="s">
        <v>134</v>
      </c>
      <c r="C88" s="39" t="s">
        <v>115</v>
      </c>
      <c r="D88" s="29">
        <v>1</v>
      </c>
      <c r="E88" s="169" t="s">
        <v>99</v>
      </c>
      <c r="F88" s="165">
        <v>58880</v>
      </c>
      <c r="G88" s="179">
        <f>D88*F88</f>
        <v>58880</v>
      </c>
    </row>
    <row r="89" spans="1:7" ht="12.75" customHeight="1" x14ac:dyDescent="0.25">
      <c r="A89" s="91"/>
      <c r="B89" s="92" t="s">
        <v>129</v>
      </c>
      <c r="C89" s="39" t="s">
        <v>130</v>
      </c>
      <c r="D89" s="29">
        <v>8</v>
      </c>
      <c r="E89" s="169" t="s">
        <v>111</v>
      </c>
      <c r="F89" s="165">
        <v>40220</v>
      </c>
      <c r="G89" s="179">
        <f>F89*D89</f>
        <v>321760</v>
      </c>
    </row>
    <row r="90" spans="1:7" ht="12.75" customHeight="1" x14ac:dyDescent="0.25">
      <c r="A90" s="91"/>
      <c r="B90" s="92" t="s">
        <v>172</v>
      </c>
      <c r="C90" s="39" t="s">
        <v>115</v>
      </c>
      <c r="D90" s="29">
        <v>6</v>
      </c>
      <c r="E90" s="169" t="s">
        <v>116</v>
      </c>
      <c r="F90" s="165">
        <v>157490</v>
      </c>
      <c r="G90" s="179">
        <f t="shared" si="2"/>
        <v>944940</v>
      </c>
    </row>
    <row r="91" spans="1:7" ht="13.5" customHeight="1" x14ac:dyDescent="0.25">
      <c r="A91" s="70"/>
      <c r="B91" s="7" t="s">
        <v>35</v>
      </c>
      <c r="C91" s="8"/>
      <c r="D91" s="8"/>
      <c r="E91" s="8"/>
      <c r="F91" s="110"/>
      <c r="G91" s="19">
        <f>SUM(G53:G90)</f>
        <v>15544140</v>
      </c>
    </row>
    <row r="92" spans="1:7" ht="12" customHeight="1" x14ac:dyDescent="0.25">
      <c r="A92" s="33"/>
      <c r="B92" s="101"/>
      <c r="C92" s="44"/>
      <c r="D92" s="102"/>
      <c r="E92" s="102"/>
      <c r="F92" s="103"/>
      <c r="G92" s="103"/>
    </row>
    <row r="93" spans="1:7" ht="12" customHeight="1" x14ac:dyDescent="0.25">
      <c r="A93" s="70"/>
      <c r="B93" s="93" t="s">
        <v>36</v>
      </c>
      <c r="C93" s="41"/>
      <c r="D93" s="94"/>
      <c r="E93" s="94"/>
      <c r="F93" s="95"/>
      <c r="G93" s="95"/>
    </row>
    <row r="94" spans="1:7" ht="24" customHeight="1" x14ac:dyDescent="0.25">
      <c r="A94" s="70"/>
      <c r="B94" s="106" t="s">
        <v>37</v>
      </c>
      <c r="C94" s="47" t="s">
        <v>31</v>
      </c>
      <c r="D94" s="47" t="s">
        <v>149</v>
      </c>
      <c r="E94" s="106" t="s">
        <v>20</v>
      </c>
      <c r="F94" s="107" t="s">
        <v>21</v>
      </c>
      <c r="G94" s="108" t="s">
        <v>22</v>
      </c>
    </row>
    <row r="95" spans="1:7" ht="12.75" customHeight="1" x14ac:dyDescent="0.25">
      <c r="A95" s="91"/>
      <c r="B95" s="92" t="s">
        <v>131</v>
      </c>
      <c r="C95" s="39" t="s">
        <v>137</v>
      </c>
      <c r="D95" s="29">
        <v>6</v>
      </c>
      <c r="E95" s="168" t="s">
        <v>138</v>
      </c>
      <c r="F95" s="185">
        <v>30000</v>
      </c>
      <c r="G95" s="16">
        <f>D95*F95</f>
        <v>180000</v>
      </c>
    </row>
    <row r="96" spans="1:7" ht="12.75" customHeight="1" x14ac:dyDescent="0.25">
      <c r="A96" s="91"/>
      <c r="B96" s="92" t="s">
        <v>150</v>
      </c>
      <c r="C96" s="39" t="s">
        <v>33</v>
      </c>
      <c r="D96" s="29">
        <v>1100</v>
      </c>
      <c r="E96" s="168" t="s">
        <v>151</v>
      </c>
      <c r="F96" s="185">
        <v>3048</v>
      </c>
      <c r="G96" s="16">
        <f t="shared" ref="G96:G97" si="4">+D96*F96</f>
        <v>3352800</v>
      </c>
    </row>
    <row r="97" spans="1:7" ht="12.75" customHeight="1" x14ac:dyDescent="0.25">
      <c r="A97" s="91"/>
      <c r="B97" s="92" t="s">
        <v>152</v>
      </c>
      <c r="C97" s="39" t="s">
        <v>33</v>
      </c>
      <c r="D97" s="29">
        <v>500</v>
      </c>
      <c r="E97" s="168" t="s">
        <v>151</v>
      </c>
      <c r="F97" s="185">
        <v>3048</v>
      </c>
      <c r="G97" s="16">
        <f t="shared" si="4"/>
        <v>1524000</v>
      </c>
    </row>
    <row r="98" spans="1:7" ht="12.75" customHeight="1" x14ac:dyDescent="0.25">
      <c r="A98" s="91"/>
      <c r="B98" s="92" t="s">
        <v>139</v>
      </c>
      <c r="C98" s="39" t="s">
        <v>137</v>
      </c>
      <c r="D98" s="29">
        <v>6</v>
      </c>
      <c r="E98" s="168" t="s">
        <v>138</v>
      </c>
      <c r="F98" s="185">
        <v>30000</v>
      </c>
      <c r="G98" s="16">
        <f>D98*F98</f>
        <v>180000</v>
      </c>
    </row>
    <row r="99" spans="1:7" ht="12.75" customHeight="1" x14ac:dyDescent="0.25">
      <c r="A99" s="91"/>
      <c r="B99" s="92" t="s">
        <v>144</v>
      </c>
      <c r="C99" s="39" t="s">
        <v>145</v>
      </c>
      <c r="D99" s="29">
        <v>8300</v>
      </c>
      <c r="E99" s="168" t="s">
        <v>146</v>
      </c>
      <c r="F99" s="183">
        <v>680</v>
      </c>
      <c r="G99" s="16">
        <f>D99*F99</f>
        <v>5644000</v>
      </c>
    </row>
    <row r="100" spans="1:7" ht="12.75" customHeight="1" x14ac:dyDescent="0.25">
      <c r="A100" s="91"/>
      <c r="B100" s="92" t="s">
        <v>147</v>
      </c>
      <c r="C100" s="39" t="s">
        <v>148</v>
      </c>
      <c r="D100" s="29">
        <v>16</v>
      </c>
      <c r="E100" s="168" t="s">
        <v>146</v>
      </c>
      <c r="F100" s="185">
        <v>80000</v>
      </c>
      <c r="G100" s="16">
        <f>D100*F100</f>
        <v>1280000</v>
      </c>
    </row>
    <row r="101" spans="1:7" ht="13.5" customHeight="1" x14ac:dyDescent="0.25">
      <c r="A101" s="70"/>
      <c r="B101" s="109" t="s">
        <v>38</v>
      </c>
      <c r="C101" s="24"/>
      <c r="D101" s="24"/>
      <c r="E101" s="24"/>
      <c r="F101" s="110"/>
      <c r="G101" s="110">
        <f>SUM(G95:G100)</f>
        <v>12160800</v>
      </c>
    </row>
    <row r="102" spans="1:7" ht="12" customHeight="1" x14ac:dyDescent="0.25">
      <c r="A102" s="33"/>
      <c r="B102" s="48"/>
      <c r="C102" s="48"/>
      <c r="D102" s="111"/>
      <c r="E102" s="111"/>
      <c r="F102" s="112"/>
      <c r="G102" s="112"/>
    </row>
    <row r="103" spans="1:7" ht="12" customHeight="1" x14ac:dyDescent="0.25">
      <c r="A103" s="91"/>
      <c r="B103" s="113" t="s">
        <v>39</v>
      </c>
      <c r="C103" s="49"/>
      <c r="D103" s="114"/>
      <c r="E103" s="114"/>
      <c r="F103" s="115"/>
      <c r="G103" s="186">
        <f>G36+G49+G91+G101</f>
        <v>41374940</v>
      </c>
    </row>
    <row r="104" spans="1:7" ht="12" customHeight="1" x14ac:dyDescent="0.25">
      <c r="A104" s="91"/>
      <c r="B104" s="116" t="s">
        <v>40</v>
      </c>
      <c r="C104" s="50"/>
      <c r="D104" s="117"/>
      <c r="E104" s="117"/>
      <c r="F104" s="118"/>
      <c r="G104" s="187">
        <f>G103*0.05</f>
        <v>2068747</v>
      </c>
    </row>
    <row r="105" spans="1:7" ht="12" customHeight="1" x14ac:dyDescent="0.25">
      <c r="A105" s="91"/>
      <c r="B105" s="119" t="s">
        <v>41</v>
      </c>
      <c r="C105" s="51"/>
      <c r="D105" s="120"/>
      <c r="E105" s="120"/>
      <c r="F105" s="121"/>
      <c r="G105" s="188">
        <f>G104+G103</f>
        <v>43443687</v>
      </c>
    </row>
    <row r="106" spans="1:7" ht="12" customHeight="1" x14ac:dyDescent="0.25">
      <c r="A106" s="91"/>
      <c r="B106" s="116" t="s">
        <v>42</v>
      </c>
      <c r="C106" s="50"/>
      <c r="D106" s="117"/>
      <c r="E106" s="117"/>
      <c r="F106" s="118"/>
      <c r="G106" s="187">
        <f>G12</f>
        <v>91000000</v>
      </c>
    </row>
    <row r="107" spans="1:7" ht="12" customHeight="1" x14ac:dyDescent="0.25">
      <c r="A107" s="91"/>
      <c r="B107" s="122" t="s">
        <v>43</v>
      </c>
      <c r="C107" s="52"/>
      <c r="D107" s="123"/>
      <c r="E107" s="123"/>
      <c r="F107" s="124"/>
      <c r="G107" s="189">
        <f>G106-G105</f>
        <v>47556313</v>
      </c>
    </row>
    <row r="108" spans="1:7" ht="12" customHeight="1" x14ac:dyDescent="0.25">
      <c r="A108" s="91"/>
      <c r="B108" s="125" t="s">
        <v>160</v>
      </c>
      <c r="C108" s="53"/>
      <c r="D108" s="126"/>
      <c r="E108" s="126"/>
      <c r="F108" s="127"/>
      <c r="G108" s="127"/>
    </row>
    <row r="109" spans="1:7" ht="12.75" customHeight="1" thickBot="1" x14ac:dyDescent="0.3">
      <c r="A109" s="91"/>
      <c r="B109" s="128"/>
      <c r="C109" s="53"/>
      <c r="D109" s="126"/>
      <c r="E109" s="126"/>
      <c r="F109" s="127"/>
      <c r="G109" s="127"/>
    </row>
    <row r="110" spans="1:7" ht="12" customHeight="1" x14ac:dyDescent="0.25">
      <c r="A110" s="91"/>
      <c r="B110" s="129" t="s">
        <v>161</v>
      </c>
      <c r="C110" s="54"/>
      <c r="D110" s="130"/>
      <c r="E110" s="130"/>
      <c r="F110" s="131"/>
      <c r="G110" s="127"/>
    </row>
    <row r="111" spans="1:7" ht="12" customHeight="1" x14ac:dyDescent="0.25">
      <c r="A111" s="91"/>
      <c r="B111" s="132" t="s">
        <v>44</v>
      </c>
      <c r="C111" s="55"/>
      <c r="D111" s="133"/>
      <c r="E111" s="133"/>
      <c r="F111" s="134"/>
      <c r="G111" s="127"/>
    </row>
    <row r="112" spans="1:7" ht="12" customHeight="1" x14ac:dyDescent="0.25">
      <c r="A112" s="91"/>
      <c r="B112" s="132" t="s">
        <v>45</v>
      </c>
      <c r="C112" s="55"/>
      <c r="D112" s="133"/>
      <c r="E112" s="133"/>
      <c r="F112" s="134"/>
      <c r="G112" s="127"/>
    </row>
    <row r="113" spans="1:7" ht="12" customHeight="1" x14ac:dyDescent="0.25">
      <c r="A113" s="91"/>
      <c r="B113" s="132" t="s">
        <v>173</v>
      </c>
      <c r="C113" s="55"/>
      <c r="D113" s="133"/>
      <c r="E113" s="133"/>
      <c r="F113" s="134"/>
      <c r="G113" s="127"/>
    </row>
    <row r="114" spans="1:7" ht="12" customHeight="1" x14ac:dyDescent="0.25">
      <c r="A114" s="91"/>
      <c r="B114" s="132" t="s">
        <v>46</v>
      </c>
      <c r="C114" s="55"/>
      <c r="D114" s="133"/>
      <c r="E114" s="133"/>
      <c r="F114" s="134"/>
      <c r="G114" s="127"/>
    </row>
    <row r="115" spans="1:7" ht="12" customHeight="1" x14ac:dyDescent="0.25">
      <c r="A115" s="91"/>
      <c r="B115" s="132" t="s">
        <v>47</v>
      </c>
      <c r="C115" s="55"/>
      <c r="D115" s="133"/>
      <c r="E115" s="133"/>
      <c r="F115" s="134"/>
      <c r="G115" s="127"/>
    </row>
    <row r="116" spans="1:7" ht="12" customHeight="1" x14ac:dyDescent="0.25">
      <c r="A116" s="91"/>
      <c r="B116" s="132" t="s">
        <v>48</v>
      </c>
      <c r="C116" s="55"/>
      <c r="D116" s="133"/>
      <c r="E116" s="133"/>
      <c r="F116" s="134"/>
      <c r="G116" s="127"/>
    </row>
    <row r="117" spans="1:7" ht="12.75" customHeight="1" thickBot="1" x14ac:dyDescent="0.3">
      <c r="A117" s="91"/>
      <c r="B117" s="135" t="s">
        <v>158</v>
      </c>
      <c r="C117" s="56"/>
      <c r="D117" s="136"/>
      <c r="E117" s="136"/>
      <c r="F117" s="137"/>
      <c r="G117" s="127"/>
    </row>
    <row r="118" spans="1:7" ht="12.75" customHeight="1" x14ac:dyDescent="0.25">
      <c r="A118" s="91"/>
      <c r="B118" s="128"/>
      <c r="C118" s="55"/>
      <c r="D118" s="133"/>
      <c r="E118" s="133"/>
      <c r="F118" s="138"/>
      <c r="G118" s="127"/>
    </row>
    <row r="119" spans="1:7" ht="15" customHeight="1" thickBot="1" x14ac:dyDescent="0.3">
      <c r="A119" s="91"/>
      <c r="B119" s="190" t="s">
        <v>49</v>
      </c>
      <c r="C119" s="191"/>
      <c r="D119" s="139"/>
      <c r="E119" s="170"/>
      <c r="F119" s="140"/>
      <c r="G119" s="127"/>
    </row>
    <row r="120" spans="1:7" ht="12" customHeight="1" x14ac:dyDescent="0.25">
      <c r="A120" s="91"/>
      <c r="B120" s="141" t="s">
        <v>37</v>
      </c>
      <c r="C120" s="57" t="s">
        <v>50</v>
      </c>
      <c r="D120" s="142" t="s">
        <v>51</v>
      </c>
      <c r="E120" s="170"/>
      <c r="F120" s="140"/>
      <c r="G120" s="127"/>
    </row>
    <row r="121" spans="1:7" ht="12" customHeight="1" x14ac:dyDescent="0.25">
      <c r="A121" s="91"/>
      <c r="B121" s="143" t="s">
        <v>52</v>
      </c>
      <c r="C121" s="58">
        <f>+G36</f>
        <v>13250000</v>
      </c>
      <c r="D121" s="144">
        <f>(C121/C127)</f>
        <v>0.3049925297546684</v>
      </c>
      <c r="E121" s="170"/>
      <c r="F121" s="140"/>
      <c r="G121" s="127"/>
    </row>
    <row r="122" spans="1:7" ht="12" customHeight="1" x14ac:dyDescent="0.25">
      <c r="A122" s="91"/>
      <c r="B122" s="143" t="s">
        <v>53</v>
      </c>
      <c r="C122" s="59">
        <v>0</v>
      </c>
      <c r="D122" s="144">
        <v>0</v>
      </c>
      <c r="E122" s="170"/>
      <c r="F122" s="140"/>
      <c r="G122" s="127"/>
    </row>
    <row r="123" spans="1:7" ht="12" customHeight="1" x14ac:dyDescent="0.25">
      <c r="A123" s="91"/>
      <c r="B123" s="143" t="s">
        <v>54</v>
      </c>
      <c r="C123" s="58">
        <f>+G49</f>
        <v>420000</v>
      </c>
      <c r="D123" s="144">
        <f>(C123/C127)</f>
        <v>9.6676877356196775E-3</v>
      </c>
      <c r="E123" s="170"/>
      <c r="F123" s="140"/>
      <c r="G123" s="127"/>
    </row>
    <row r="124" spans="1:7" ht="12" customHeight="1" x14ac:dyDescent="0.25">
      <c r="A124" s="91"/>
      <c r="B124" s="143" t="s">
        <v>30</v>
      </c>
      <c r="C124" s="58">
        <f>+G91</f>
        <v>15544140</v>
      </c>
      <c r="D124" s="144">
        <f>(C124/C127)</f>
        <v>0.35779974199703629</v>
      </c>
      <c r="E124" s="170"/>
      <c r="F124" s="140"/>
      <c r="G124" s="127"/>
    </row>
    <row r="125" spans="1:7" ht="12" customHeight="1" x14ac:dyDescent="0.25">
      <c r="A125" s="91"/>
      <c r="B125" s="143" t="s">
        <v>55</v>
      </c>
      <c r="C125" s="60">
        <f>+G101</f>
        <v>12160800</v>
      </c>
      <c r="D125" s="144">
        <f>(C125/C127)</f>
        <v>0.27992099289362804</v>
      </c>
      <c r="E125" s="171"/>
      <c r="F125" s="145"/>
      <c r="G125" s="127"/>
    </row>
    <row r="126" spans="1:7" ht="12" customHeight="1" x14ac:dyDescent="0.25">
      <c r="A126" s="91"/>
      <c r="B126" s="143" t="s">
        <v>56</v>
      </c>
      <c r="C126" s="60">
        <f>+G104</f>
        <v>2068747</v>
      </c>
      <c r="D126" s="144">
        <f>(C126/C127)</f>
        <v>4.7619047619047616E-2</v>
      </c>
      <c r="E126" s="171"/>
      <c r="F126" s="145"/>
      <c r="G126" s="127"/>
    </row>
    <row r="127" spans="1:7" ht="12.75" customHeight="1" thickBot="1" x14ac:dyDescent="0.3">
      <c r="A127" s="91"/>
      <c r="B127" s="146" t="s">
        <v>57</v>
      </c>
      <c r="C127" s="61">
        <f>SUM(C121:C126)</f>
        <v>43443687</v>
      </c>
      <c r="D127" s="147">
        <f>SUM(D121:D126)</f>
        <v>1</v>
      </c>
      <c r="E127" s="171"/>
      <c r="F127" s="145"/>
      <c r="G127" s="127"/>
    </row>
    <row r="128" spans="1:7" ht="12" customHeight="1" x14ac:dyDescent="0.25">
      <c r="A128" s="91"/>
      <c r="B128" s="128"/>
      <c r="C128" s="53"/>
      <c r="D128" s="126"/>
      <c r="E128" s="126"/>
      <c r="F128" s="127"/>
      <c r="G128" s="127"/>
    </row>
    <row r="129" spans="1:7" ht="12.75" customHeight="1" x14ac:dyDescent="0.25">
      <c r="A129" s="91"/>
      <c r="B129" s="62"/>
      <c r="C129" s="53"/>
      <c r="D129" s="126"/>
      <c r="E129" s="126"/>
      <c r="F129" s="127"/>
      <c r="G129" s="127"/>
    </row>
    <row r="130" spans="1:7" ht="12" customHeight="1" thickBot="1" x14ac:dyDescent="0.3">
      <c r="A130" s="148"/>
      <c r="B130" s="149"/>
      <c r="C130" s="63" t="s">
        <v>156</v>
      </c>
      <c r="D130" s="150"/>
      <c r="E130" s="172"/>
      <c r="F130" s="151"/>
      <c r="G130" s="127"/>
    </row>
    <row r="131" spans="1:7" ht="12" customHeight="1" x14ac:dyDescent="0.25">
      <c r="A131" s="91"/>
      <c r="B131" s="152" t="s">
        <v>154</v>
      </c>
      <c r="C131" s="158">
        <v>135000</v>
      </c>
      <c r="D131" s="159">
        <v>140000</v>
      </c>
      <c r="E131" s="173">
        <v>145000</v>
      </c>
      <c r="F131" s="153"/>
      <c r="G131" s="154"/>
    </row>
    <row r="132" spans="1:7" ht="12.75" customHeight="1" thickBot="1" x14ac:dyDescent="0.3">
      <c r="A132" s="91"/>
      <c r="B132" s="146" t="s">
        <v>155</v>
      </c>
      <c r="C132" s="61">
        <f>(G105/C131)</f>
        <v>321.80508888888886</v>
      </c>
      <c r="D132" s="155">
        <f>(G105/D131)</f>
        <v>310.31205</v>
      </c>
      <c r="E132" s="174">
        <f>(G105/E131)</f>
        <v>299.61163448275863</v>
      </c>
      <c r="F132" s="153"/>
      <c r="G132" s="154"/>
    </row>
    <row r="133" spans="1:7" ht="15.6" customHeight="1" x14ac:dyDescent="0.25">
      <c r="A133" s="91"/>
      <c r="B133" s="125" t="s">
        <v>58</v>
      </c>
      <c r="C133" s="55"/>
      <c r="D133" s="133"/>
      <c r="E133" s="133"/>
      <c r="F133" s="138"/>
      <c r="G133" s="138"/>
    </row>
  </sheetData>
  <mergeCells count="8">
    <mergeCell ref="B119:C11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ignoredErrors>
    <ignoredError sqref="G8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2022-06-20T17:12:08Z</cp:lastPrinted>
  <dcterms:created xsi:type="dcterms:W3CDTF">2020-11-27T12:49:26Z</dcterms:created>
  <dcterms:modified xsi:type="dcterms:W3CDTF">2022-06-22T15:04:57Z</dcterms:modified>
</cp:coreProperties>
</file>