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8000"/>
  </bookViews>
  <sheets>
    <sheet name="TOMATE BOTADO" sheetId="1" r:id="rId1"/>
  </sheets>
  <definedNames>
    <definedName name="_xlnm.Print_Area" localSheetId="0">'TOMATE BOTADO'!$A$1:$G$117</definedName>
  </definedNames>
  <calcPr calcId="152511"/>
</workbook>
</file>

<file path=xl/calcChain.xml><?xml version="1.0" encoding="utf-8"?>
<calcChain xmlns="http://schemas.openxmlformats.org/spreadsheetml/2006/main">
  <c r="I64" i="1" l="1"/>
  <c r="G62" i="1"/>
  <c r="G61" i="1"/>
  <c r="I59" i="1"/>
  <c r="G84" i="1" l="1"/>
  <c r="G83" i="1"/>
  <c r="G82" i="1"/>
  <c r="G81" i="1"/>
  <c r="G76" i="1"/>
  <c r="G75" i="1"/>
  <c r="G74" i="1"/>
  <c r="G73" i="1"/>
  <c r="G72" i="1"/>
  <c r="G70" i="1"/>
  <c r="G69" i="1"/>
  <c r="G68" i="1"/>
  <c r="G67" i="1"/>
  <c r="G66" i="1"/>
  <c r="G64" i="1"/>
  <c r="G59" i="1"/>
  <c r="G58" i="1"/>
  <c r="G57" i="1"/>
  <c r="G56" i="1"/>
  <c r="G55" i="1"/>
  <c r="G54" i="1"/>
  <c r="G52" i="1"/>
  <c r="G46" i="1"/>
  <c r="G45" i="1"/>
  <c r="G44" i="1"/>
  <c r="G43" i="1"/>
  <c r="G42" i="1"/>
  <c r="G37" i="1"/>
  <c r="G36" i="1"/>
  <c r="G35" i="1"/>
  <c r="G34" i="1"/>
  <c r="G29" i="1"/>
  <c r="G28" i="1"/>
  <c r="G27" i="1"/>
  <c r="G26" i="1"/>
  <c r="G25" i="1"/>
  <c r="G24" i="1"/>
  <c r="G23" i="1"/>
  <c r="G22" i="1"/>
  <c r="G21" i="1"/>
  <c r="G47" i="1" l="1"/>
  <c r="G85" i="1"/>
  <c r="G38" i="1"/>
  <c r="G30" i="1"/>
  <c r="G77" i="1"/>
  <c r="G12" i="1"/>
  <c r="C105" i="1" l="1"/>
  <c r="G87" i="1"/>
  <c r="C106" i="1"/>
  <c r="C109" i="1" l="1"/>
  <c r="G90" i="1"/>
  <c r="C108" i="1" l="1"/>
  <c r="C107" i="1"/>
  <c r="G88" i="1" l="1"/>
  <c r="G89" i="1" s="1"/>
  <c r="C115" i="1" l="1"/>
  <c r="E115" i="1"/>
  <c r="D115" i="1"/>
  <c r="C110" i="1"/>
  <c r="G91" i="1" l="1"/>
  <c r="C111" i="1"/>
  <c r="D106" i="1" s="1"/>
  <c r="D108" i="1" l="1"/>
  <c r="D109" i="1"/>
  <c r="D105" i="1"/>
  <c r="D107" i="1"/>
  <c r="D110" i="1"/>
  <c r="D111" i="1" l="1"/>
</calcChain>
</file>

<file path=xl/sharedStrings.xml><?xml version="1.0" encoding="utf-8"?>
<sst xmlns="http://schemas.openxmlformats.org/spreadsheetml/2006/main" count="228" uniqueCount="145">
  <si>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</si>
  <si>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</si>
  <si>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</si>
  <si>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</si>
  <si>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</si>
  <si>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</si>
  <si>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</si>
  <si>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</si>
  <si>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</si>
  <si>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</si>
  <si>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</si>
  <si>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</si>
  <si>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</si>
  <si>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</si>
  <si>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</si>
  <si>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</si>
  <si>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</si>
  <si>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</si>
  <si>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</si>
  <si>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</si>
  <si>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</si>
  <si>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</si>
  <si>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</si>
  <si>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</si>
  <si>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</si>
  <si>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</si>
  <si>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</si>
  <si>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</si>
  <si>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</si>
  <si>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</si>
  <si>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</si>
  <si>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</si>
  <si>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</si>
  <si>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</si>
  <si>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</si>
  <si>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</si>
  <si>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</si>
  <si>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</si>
  <si>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</si>
  <si>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</si>
  <si>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</si>
  <si>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</si>
  <si>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</si>
  <si>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</si>
  <si>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</si>
  <si>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</si>
  <si>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</si>
  <si>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</si>
  <si>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</si>
  <si>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</si>
  <si>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</si>
  <si>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</si>
  <si>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</si>
  <si>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</si>
  <si>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</si>
  <si>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</si>
  <si>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</si>
  <si>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</si>
  <si>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</si>
  <si>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</si>
  <si>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</si>
  <si>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</si>
  <si>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Doñihue</t>
  </si>
  <si>
    <t>PRECIO ESPERADO ($)</t>
  </si>
  <si>
    <t>Septiembre</t>
  </si>
  <si>
    <t>GASTOS EXTRAS (FLETE)</t>
  </si>
  <si>
    <t xml:space="preserve">Cantidad </t>
  </si>
  <si>
    <t>Sequia - Heladas</t>
  </si>
  <si>
    <t>Mercado hortofrutícola</t>
  </si>
  <si>
    <t>Melgadura</t>
  </si>
  <si>
    <t>Aporca</t>
  </si>
  <si>
    <t>Limpia con cultivadora</t>
  </si>
  <si>
    <t>p</t>
  </si>
  <si>
    <t>Colono</t>
  </si>
  <si>
    <t>Paleo de acequias</t>
  </si>
  <si>
    <t>Transplante</t>
  </si>
  <si>
    <t>Aplicación de fertilizante</t>
  </si>
  <si>
    <t>Limpia manual</t>
  </si>
  <si>
    <t>Septiembre - Octubre</t>
  </si>
  <si>
    <t>Octubre - Diciembre</t>
  </si>
  <si>
    <t>Riegos (4)</t>
  </si>
  <si>
    <t>Octubre</t>
  </si>
  <si>
    <t>Noviembre - Diciembre</t>
  </si>
  <si>
    <t>Diciembre</t>
  </si>
  <si>
    <t>Diciembre - Febrero</t>
  </si>
  <si>
    <t>Agosto - Septiembre</t>
  </si>
  <si>
    <t>Rastrajes (2)</t>
  </si>
  <si>
    <t>Trazado de acequias</t>
  </si>
  <si>
    <t xml:space="preserve">Bomba de espalda </t>
  </si>
  <si>
    <t xml:space="preserve">Octubre  - Enero </t>
  </si>
  <si>
    <t>Plantas de tomate var. Colono</t>
  </si>
  <si>
    <t>c/u</t>
  </si>
  <si>
    <t xml:space="preserve">PLANTAS  </t>
  </si>
  <si>
    <t>Urea</t>
  </si>
  <si>
    <t>Superfosfato triple</t>
  </si>
  <si>
    <t>Muriato de Potasio</t>
  </si>
  <si>
    <t>Nitrato de potasio</t>
  </si>
  <si>
    <t>Octubre - Noviembre</t>
  </si>
  <si>
    <t xml:space="preserve">Nitrato de calcio </t>
  </si>
  <si>
    <t>lt</t>
  </si>
  <si>
    <t>Octubre - Noviembre - Diciembre - Enero</t>
  </si>
  <si>
    <t>FUNGICIDAS</t>
  </si>
  <si>
    <t>CENTURION SUPER</t>
  </si>
  <si>
    <t xml:space="preserve">Octubre - Noviembre </t>
  </si>
  <si>
    <t>Sunfire</t>
  </si>
  <si>
    <t>RUGBY</t>
  </si>
  <si>
    <t>Engeo 247 SC</t>
  </si>
  <si>
    <t>Vertimec</t>
  </si>
  <si>
    <t>Bulls SC</t>
  </si>
  <si>
    <t>Nutrifam Size Up</t>
  </si>
  <si>
    <t xml:space="preserve"> Octubre - Noviembre - Diciembre</t>
  </si>
  <si>
    <t>Porter</t>
  </si>
  <si>
    <t>Potasio Plus</t>
  </si>
  <si>
    <t>Algaman</t>
  </si>
  <si>
    <t xml:space="preserve"> Noviembre - Diciembre</t>
  </si>
  <si>
    <t>Flower Power</t>
  </si>
  <si>
    <t>Cajones "toritos"</t>
  </si>
  <si>
    <t>cajones</t>
  </si>
  <si>
    <t>Polietileno para mulch 0.75 x 25 bicolor</t>
  </si>
  <si>
    <t>rollo</t>
  </si>
  <si>
    <t>Flete</t>
  </si>
  <si>
    <t>Diciembre - Enero</t>
  </si>
  <si>
    <t>Otros gastos de venta</t>
  </si>
  <si>
    <t>global</t>
  </si>
  <si>
    <t>(*): Este valor representa el valor mìnimo de venta del producto</t>
  </si>
  <si>
    <t>Costo unitario ($/unidad) (*)</t>
  </si>
  <si>
    <t>Rendimiento (unidades/hà)</t>
  </si>
  <si>
    <t>ESCENARIOS COSTO UNITARIO  ($/qqm)</t>
  </si>
  <si>
    <t>cosecha (corta, acarrero Selección, embalaje y carga)</t>
  </si>
  <si>
    <t>Riegos</t>
  </si>
  <si>
    <t>manejo fitosanitario</t>
  </si>
  <si>
    <t>RENDIMIENTO (kg/Há.)</t>
  </si>
  <si>
    <t>7. Densidad de plantación: 1m x 0,8 m/ 2m x 0,4 m (12500 plantas /ha)</t>
  </si>
  <si>
    <t>Tomate botado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</si>
  <si>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</si>
  <si>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</si>
  <si>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Folizime</t>
  </si>
  <si>
    <t>Metalaxil MZ-58 WP</t>
  </si>
  <si>
    <t>Amistar Top</t>
  </si>
  <si>
    <t>Septiembre - Diciembre</t>
  </si>
  <si>
    <t>3. Precio ponderado $458 esperado por ventas en feria mayorista (Odepa, 2022)</t>
  </si>
  <si>
    <t>diciembre</t>
  </si>
  <si>
    <t>enero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</si>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</sst>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MS Sans Serif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8"/>
      <color theme="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13"/>
    <xf numFmtId="41" fontId="16" fillId="0" borderId="0" applyFont="0" applyFill="0" applyBorder="0" applyAlignment="0" applyProtection="0"/>
  </cellStyleXfs>
  <cellXfs count="135">
    <xf numFmtId="0" fontId="0" fillId="0" borderId="0" xfId="0" applyFont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right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1" fillId="0" borderId="0" xfId="0" applyNumberFormat="1" applyFont="1" applyAlignment="1"/>
    <xf numFmtId="0" fontId="1" fillId="0" borderId="0" xfId="0" applyFont="1" applyAlignment="1"/>
    <xf numFmtId="0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horizontal="right" vertical="center"/>
    </xf>
    <xf numFmtId="3" fontId="2" fillId="3" borderId="3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9" fontId="8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/>
    <xf numFmtId="14" fontId="1" fillId="2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10" fillId="0" borderId="30" xfId="0" applyFont="1" applyBorder="1"/>
    <xf numFmtId="0" fontId="11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166" fontId="11" fillId="0" borderId="30" xfId="2" applyNumberFormat="1" applyFont="1" applyFill="1" applyBorder="1" applyAlignment="1">
      <alignment horizontal="right" vertical="center"/>
    </xf>
    <xf numFmtId="166" fontId="11" fillId="0" borderId="30" xfId="2" applyNumberFormat="1" applyFont="1" applyBorder="1" applyAlignment="1">
      <alignment horizontal="right" vertical="center"/>
    </xf>
    <xf numFmtId="0" fontId="11" fillId="0" borderId="30" xfId="0" applyFont="1" applyFill="1" applyBorder="1" applyAlignment="1">
      <alignment horizontal="center"/>
    </xf>
    <xf numFmtId="0" fontId="10" fillId="10" borderId="30" xfId="0" applyFont="1" applyFill="1" applyBorder="1"/>
    <xf numFmtId="3" fontId="1" fillId="2" borderId="10" xfId="0" applyNumberFormat="1" applyFont="1" applyFill="1" applyBorder="1" applyAlignment="1"/>
    <xf numFmtId="49" fontId="8" fillId="5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vertical="center"/>
    </xf>
    <xf numFmtId="49" fontId="8" fillId="3" borderId="30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 wrapText="1"/>
    </xf>
    <xf numFmtId="166" fontId="11" fillId="0" borderId="30" xfId="2" applyNumberFormat="1" applyFont="1" applyFill="1" applyBorder="1" applyAlignment="1">
      <alignment horizontal="right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3" fontId="1" fillId="2" borderId="35" xfId="0" applyNumberFormat="1" applyFont="1" applyFill="1" applyBorder="1" applyAlignment="1"/>
    <xf numFmtId="0" fontId="1" fillId="0" borderId="13" xfId="0" applyNumberFormat="1" applyFont="1" applyBorder="1" applyAlignment="1"/>
    <xf numFmtId="0" fontId="10" fillId="0" borderId="30" xfId="0" applyFont="1" applyFill="1" applyBorder="1" applyAlignment="1">
      <alignment horizontal="left"/>
    </xf>
    <xf numFmtId="3" fontId="11" fillId="0" borderId="30" xfId="0" applyNumberFormat="1" applyFont="1" applyBorder="1" applyAlignment="1">
      <alignment horizontal="center"/>
    </xf>
    <xf numFmtId="0" fontId="11" fillId="0" borderId="43" xfId="0" applyFont="1" applyBorder="1" applyAlignment="1">
      <alignment horizontal="center" vertical="center"/>
    </xf>
    <xf numFmtId="166" fontId="11" fillId="0" borderId="43" xfId="2" applyNumberFormat="1" applyFont="1" applyFill="1" applyBorder="1" applyAlignment="1">
      <alignment horizontal="right"/>
    </xf>
    <xf numFmtId="0" fontId="12" fillId="0" borderId="30" xfId="3" applyNumberFormat="1" applyFont="1" applyFill="1" applyBorder="1" applyAlignment="1" applyProtection="1">
      <alignment horizontal="left" vertical="center"/>
    </xf>
    <xf numFmtId="0" fontId="13" fillId="0" borderId="30" xfId="0" applyFont="1" applyFill="1" applyBorder="1" applyAlignment="1">
      <alignment horizontal="center" vertical="center" wrapText="1"/>
    </xf>
    <xf numFmtId="166" fontId="13" fillId="0" borderId="30" xfId="1" applyNumberFormat="1" applyFont="1" applyFill="1" applyBorder="1" applyAlignment="1">
      <alignment horizontal="right" vertical="center" wrapText="1"/>
    </xf>
    <xf numFmtId="0" fontId="10" fillId="0" borderId="43" xfId="0" applyFont="1" applyFill="1" applyBorder="1" applyAlignment="1">
      <alignment horizontal="left"/>
    </xf>
    <xf numFmtId="0" fontId="11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1" fillId="0" borderId="43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/>
    </xf>
    <xf numFmtId="0" fontId="11" fillId="0" borderId="30" xfId="0" applyFont="1" applyBorder="1"/>
    <xf numFmtId="0" fontId="1" fillId="2" borderId="36" xfId="0" applyFont="1" applyFill="1" applyBorder="1" applyAlignment="1"/>
    <xf numFmtId="3" fontId="1" fillId="2" borderId="36" xfId="0" applyNumberFormat="1" applyFont="1" applyFill="1" applyBorder="1" applyAlignment="1"/>
    <xf numFmtId="164" fontId="8" fillId="5" borderId="30" xfId="0" applyNumberFormat="1" applyFont="1" applyFill="1" applyBorder="1" applyAlignment="1">
      <alignment vertical="center"/>
    </xf>
    <xf numFmtId="164" fontId="8" fillId="3" borderId="30" xfId="0" applyNumberFormat="1" applyFont="1" applyFill="1" applyBorder="1" applyAlignment="1">
      <alignment vertical="center"/>
    </xf>
    <xf numFmtId="164" fontId="8" fillId="6" borderId="30" xfId="0" applyNumberFormat="1" applyFont="1" applyFill="1" applyBorder="1" applyAlignment="1">
      <alignment vertical="center"/>
    </xf>
    <xf numFmtId="49" fontId="1" fillId="2" borderId="13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164" fontId="8" fillId="2" borderId="13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49" fontId="1" fillId="2" borderId="25" xfId="0" applyNumberFormat="1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26" xfId="0" applyFont="1" applyFill="1" applyBorder="1" applyAlignment="1"/>
    <xf numFmtId="49" fontId="1" fillId="2" borderId="27" xfId="0" applyNumberFormat="1" applyFont="1" applyFill="1" applyBorder="1" applyAlignment="1">
      <alignment vertical="center"/>
    </xf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1" fillId="9" borderId="42" xfId="0" applyFont="1" applyFill="1" applyBorder="1" applyAlignment="1">
      <alignment horizontal="center"/>
    </xf>
    <xf numFmtId="0" fontId="1" fillId="7" borderId="13" xfId="0" applyFont="1" applyFill="1" applyBorder="1" applyAlignment="1"/>
    <xf numFmtId="49" fontId="3" fillId="8" borderId="15" xfId="0" applyNumberFormat="1" applyFont="1" applyFill="1" applyBorder="1" applyAlignment="1">
      <alignment horizontal="center" vertical="center"/>
    </xf>
    <xf numFmtId="49" fontId="3" fillId="8" borderId="14" xfId="0" applyNumberFormat="1" applyFont="1" applyFill="1" applyBorder="1" applyAlignment="1">
      <alignment horizontal="center" vertical="center"/>
    </xf>
    <xf numFmtId="49" fontId="1" fillId="8" borderId="16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left" vertical="center"/>
    </xf>
    <xf numFmtId="3" fontId="3" fillId="2" borderId="5" xfId="0" applyNumberFormat="1" applyFont="1" applyFill="1" applyBorder="1" applyAlignment="1">
      <alignment horizontal="right" vertical="center"/>
    </xf>
    <xf numFmtId="9" fontId="1" fillId="2" borderId="18" xfId="0" applyNumberFormat="1" applyFont="1" applyFill="1" applyBorder="1" applyAlignment="1">
      <alignment horizontal="right"/>
    </xf>
    <xf numFmtId="165" fontId="3" fillId="2" borderId="5" xfId="0" applyNumberFormat="1" applyFont="1" applyFill="1" applyBorder="1" applyAlignment="1">
      <alignment horizontal="right" vertical="center"/>
    </xf>
    <xf numFmtId="0" fontId="8" fillId="7" borderId="13" xfId="0" applyFont="1" applyFill="1" applyBorder="1" applyAlignment="1">
      <alignment vertical="center"/>
    </xf>
    <xf numFmtId="49" fontId="3" fillId="8" borderId="19" xfId="0" applyNumberFormat="1" applyFont="1" applyFill="1" applyBorder="1" applyAlignment="1">
      <alignment horizontal="left" vertical="center"/>
    </xf>
    <xf numFmtId="165" fontId="3" fillId="8" borderId="20" xfId="0" applyNumberFormat="1" applyFont="1" applyFill="1" applyBorder="1" applyAlignment="1">
      <alignment horizontal="right" vertical="center"/>
    </xf>
    <xf numFmtId="9" fontId="3" fillId="8" borderId="21" xfId="0" applyNumberFormat="1" applyFont="1" applyFill="1" applyBorder="1" applyAlignment="1">
      <alignment horizontal="right" vertical="center"/>
    </xf>
    <xf numFmtId="0" fontId="8" fillId="9" borderId="46" xfId="0" applyFont="1" applyFill="1" applyBorder="1" applyAlignment="1">
      <alignment vertical="center"/>
    </xf>
    <xf numFmtId="49" fontId="15" fillId="9" borderId="13" xfId="0" applyNumberFormat="1" applyFont="1" applyFill="1" applyBorder="1" applyAlignment="1">
      <alignment vertical="center"/>
    </xf>
    <xf numFmtId="0" fontId="8" fillId="9" borderId="13" xfId="0" applyFont="1" applyFill="1" applyBorder="1" applyAlignment="1">
      <alignment vertical="center"/>
    </xf>
    <xf numFmtId="0" fontId="8" fillId="9" borderId="47" xfId="0" applyFont="1" applyFill="1" applyBorder="1" applyAlignment="1">
      <alignment vertical="center"/>
    </xf>
    <xf numFmtId="0" fontId="8" fillId="7" borderId="46" xfId="0" applyFont="1" applyFill="1" applyBorder="1" applyAlignment="1">
      <alignment vertical="center"/>
    </xf>
    <xf numFmtId="49" fontId="3" fillId="11" borderId="45" xfId="0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vertical="center"/>
    </xf>
    <xf numFmtId="49" fontId="3" fillId="11" borderId="19" xfId="0" applyNumberFormat="1" applyFont="1" applyFill="1" applyBorder="1" applyAlignment="1">
      <alignment vertical="center"/>
    </xf>
    <xf numFmtId="165" fontId="3" fillId="11" borderId="20" xfId="0" applyNumberFormat="1" applyFont="1" applyFill="1" applyBorder="1" applyAlignment="1">
      <alignment vertical="center"/>
    </xf>
    <xf numFmtId="165" fontId="3" fillId="11" borderId="21" xfId="0" applyNumberFormat="1" applyFont="1" applyFill="1" applyBorder="1" applyAlignment="1">
      <alignment horizontal="center" vertical="center" wrapText="1"/>
    </xf>
    <xf numFmtId="41" fontId="3" fillId="11" borderId="44" xfId="4" applyFont="1" applyFill="1" applyBorder="1" applyAlignment="1">
      <alignment vertical="center"/>
    </xf>
    <xf numFmtId="41" fontId="3" fillId="2" borderId="5" xfId="4" applyFont="1" applyFill="1" applyBorder="1" applyAlignment="1">
      <alignment horizontal="right" vertical="center"/>
    </xf>
    <xf numFmtId="3" fontId="17" fillId="0" borderId="48" xfId="0" applyNumberFormat="1" applyFont="1" applyBorder="1" applyAlignment="1"/>
    <xf numFmtId="0" fontId="10" fillId="0" borderId="30" xfId="0" applyFont="1" applyBorder="1" applyAlignment="1"/>
    <xf numFmtId="43" fontId="10" fillId="0" borderId="30" xfId="1" applyFont="1" applyFill="1" applyBorder="1" applyAlignment="1">
      <alignment horizontal="center"/>
    </xf>
    <xf numFmtId="3" fontId="10" fillId="0" borderId="30" xfId="1" applyNumberFormat="1" applyFont="1" applyFill="1" applyBorder="1" applyAlignment="1">
      <alignment horizontal="center"/>
    </xf>
    <xf numFmtId="166" fontId="10" fillId="0" borderId="30" xfId="2" applyNumberFormat="1" applyFont="1" applyFill="1" applyBorder="1" applyAlignment="1">
      <alignment horizontal="right"/>
    </xf>
    <xf numFmtId="3" fontId="11" fillId="0" borderId="30" xfId="2" applyNumberFormat="1" applyFont="1" applyBorder="1" applyAlignment="1"/>
    <xf numFmtId="0" fontId="10" fillId="0" borderId="30" xfId="0" applyFont="1" applyBorder="1" applyAlignment="1">
      <alignment wrapText="1"/>
    </xf>
    <xf numFmtId="0" fontId="11" fillId="0" borderId="30" xfId="0" applyFont="1" applyBorder="1" applyAlignment="1">
      <alignment horizontal="center" wrapText="1"/>
    </xf>
    <xf numFmtId="3" fontId="17" fillId="0" borderId="48" xfId="0" applyNumberFormat="1" applyFont="1" applyBorder="1" applyAlignment="1">
      <alignment horizontal="right"/>
    </xf>
    <xf numFmtId="49" fontId="15" fillId="9" borderId="40" xfId="0" applyNumberFormat="1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8" fillId="5" borderId="37" xfId="0" applyNumberFormat="1" applyFont="1" applyFill="1" applyBorder="1" applyAlignment="1">
      <alignment horizontal="left" vertical="center"/>
    </xf>
    <xf numFmtId="49" fontId="8" fillId="5" borderId="38" xfId="0" applyNumberFormat="1" applyFont="1" applyFill="1" applyBorder="1" applyAlignment="1">
      <alignment horizontal="left" vertical="center"/>
    </xf>
    <xf numFmtId="49" fontId="8" fillId="5" borderId="39" xfId="0" applyNumberFormat="1" applyFont="1" applyFill="1" applyBorder="1" applyAlignment="1">
      <alignment horizontal="left" vertical="center"/>
    </xf>
    <xf numFmtId="49" fontId="8" fillId="3" borderId="37" xfId="0" applyNumberFormat="1" applyFont="1" applyFill="1" applyBorder="1" applyAlignment="1">
      <alignment horizontal="left" vertical="center"/>
    </xf>
    <xf numFmtId="49" fontId="8" fillId="3" borderId="38" xfId="0" applyNumberFormat="1" applyFont="1" applyFill="1" applyBorder="1" applyAlignment="1">
      <alignment horizontal="left" vertical="center"/>
    </xf>
    <xf numFmtId="49" fontId="8" fillId="3" borderId="39" xfId="0" applyNumberFormat="1" applyFont="1" applyFill="1" applyBorder="1" applyAlignment="1">
      <alignment horizontal="left" vertical="center"/>
    </xf>
  </cellXfs>
  <cellStyles count="5">
    <cellStyle name="Millares" xfId="1" builtinId="3"/>
    <cellStyle name="Millares [0]" xfId="4" builtinId="6"/>
    <cellStyle name="Moneda" xfId="2" builtinId="4"/>
    <cellStyle name="Normal" xfId="0" builtinId="0"/>
    <cellStyle name="Normal_Hoja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7</xdr:col>
      <xdr:colOff>1461</xdr:colOff>
      <xdr:row>7</xdr:row>
      <xdr:rowOff>88900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7659561" cy="142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116"/>
  <sheetViews>
    <sheetView showGridLines="0" tabSelected="1" zoomScale="110" zoomScaleNormal="110" workbookViewId="0">
      <selection activeCell="C15" sqref="C15"/>
    </sheetView>
  </sheetViews>
  <sheetFormatPr baseColWidth="10" defaultColWidth="10.85546875" defaultRowHeight="11.25" customHeight="1" x14ac:dyDescent="0.25"/>
  <cols>
    <col min="1" max="1" width="5.42578125" style="11" customWidth="1"/>
    <col min="2" max="2" width="30.42578125" style="10" customWidth="1"/>
    <col min="3" max="3" width="19.42578125" style="10" customWidth="1"/>
    <col min="4" max="4" width="9.42578125" style="10" customWidth="1"/>
    <col min="5" max="5" width="17.42578125" style="10" customWidth="1"/>
    <col min="6" max="6" width="11" style="10" customWidth="1"/>
    <col min="7" max="7" width="14.28515625" style="10" customWidth="1"/>
    <col min="8" max="255" width="10.85546875" style="10" customWidth="1"/>
    <col min="256" max="16384" width="10.85546875" style="11"/>
  </cols>
  <sheetData>
    <row r="1" spans="2:7" ht="15" customHeight="1" x14ac:dyDescent="0.25">
      <c r="B1" s="18"/>
      <c r="C1" s="18"/>
      <c r="D1" s="18"/>
      <c r="E1" s="18"/>
      <c r="F1" s="18"/>
      <c r="G1" s="18"/>
    </row>
    <row r="2" spans="2:7" ht="15" customHeight="1" x14ac:dyDescent="0.25">
      <c r="B2" s="18"/>
      <c r="C2" s="18"/>
      <c r="D2" s="18"/>
      <c r="E2" s="18"/>
      <c r="F2" s="18"/>
      <c r="G2" s="18"/>
    </row>
    <row r="3" spans="2:7" ht="15" customHeight="1" x14ac:dyDescent="0.25">
      <c r="B3" s="18"/>
      <c r="C3" s="18"/>
      <c r="D3" s="18"/>
      <c r="E3" s="18"/>
      <c r="F3" s="18"/>
      <c r="G3" s="18"/>
    </row>
    <row r="4" spans="2:7" ht="15" customHeight="1" x14ac:dyDescent="0.25">
      <c r="B4" s="18"/>
      <c r="C4" s="18"/>
      <c r="D4" s="18"/>
      <c r="E4" s="18"/>
      <c r="F4" s="18"/>
      <c r="G4" s="18"/>
    </row>
    <row r="5" spans="2:7" ht="15" customHeight="1" x14ac:dyDescent="0.25">
      <c r="B5" s="18"/>
      <c r="C5" s="18"/>
      <c r="D5" s="18"/>
      <c r="E5" s="18"/>
      <c r="F5" s="18"/>
      <c r="G5" s="18"/>
    </row>
    <row r="6" spans="2:7" ht="15" customHeight="1" x14ac:dyDescent="0.25">
      <c r="B6" s="18"/>
      <c r="C6" s="18"/>
      <c r="D6" s="18"/>
      <c r="E6" s="18"/>
      <c r="F6" s="18"/>
      <c r="G6" s="18"/>
    </row>
    <row r="7" spans="2:7" ht="15" customHeight="1" x14ac:dyDescent="0.25">
      <c r="B7" s="18"/>
      <c r="C7" s="18"/>
      <c r="D7" s="18"/>
      <c r="E7" s="18"/>
      <c r="F7" s="18"/>
      <c r="G7" s="18"/>
    </row>
    <row r="8" spans="2:7" ht="15" customHeight="1" x14ac:dyDescent="0.25">
      <c r="B8" s="19"/>
      <c r="C8" s="20"/>
      <c r="D8" s="18"/>
      <c r="E8" s="20"/>
      <c r="F8" s="20"/>
      <c r="G8" s="20"/>
    </row>
    <row r="9" spans="2:7" ht="12" customHeight="1" x14ac:dyDescent="0.25">
      <c r="B9" s="21" t="s">
        <v>0</v>
      </c>
      <c r="C9" s="2" t="s">
        <v>133</v>
      </c>
      <c r="D9" s="22"/>
      <c r="E9" s="125" t="s">
        <v>131</v>
      </c>
      <c r="F9" s="126"/>
      <c r="G9" s="23">
        <v>72000</v>
      </c>
    </row>
    <row r="10" spans="2:7" ht="12.75" x14ac:dyDescent="0.25">
      <c r="B10" s="1" t="s">
        <v>1</v>
      </c>
      <c r="C10" s="2" t="s">
        <v>73</v>
      </c>
      <c r="D10" s="22"/>
      <c r="E10" s="123" t="s">
        <v>2</v>
      </c>
      <c r="F10" s="124"/>
      <c r="G10" s="3" t="s">
        <v>142</v>
      </c>
    </row>
    <row r="11" spans="2:7" ht="12.75" x14ac:dyDescent="0.25">
      <c r="B11" s="1" t="s">
        <v>3</v>
      </c>
      <c r="C11" s="2" t="s">
        <v>4</v>
      </c>
      <c r="D11" s="22"/>
      <c r="E11" s="123" t="s">
        <v>63</v>
      </c>
      <c r="F11" s="124"/>
      <c r="G11" s="12">
        <v>458</v>
      </c>
    </row>
    <row r="12" spans="2:7" ht="21" customHeight="1" x14ac:dyDescent="0.25">
      <c r="B12" s="1" t="s">
        <v>5</v>
      </c>
      <c r="C12" s="2" t="s">
        <v>6</v>
      </c>
      <c r="D12" s="22"/>
      <c r="E12" s="123" t="s">
        <v>7</v>
      </c>
      <c r="F12" s="124"/>
      <c r="G12" s="23">
        <f>+G9*G11</f>
        <v>32976000</v>
      </c>
    </row>
    <row r="13" spans="2:7" ht="24" customHeight="1" x14ac:dyDescent="0.25">
      <c r="B13" s="1" t="s">
        <v>8</v>
      </c>
      <c r="C13" s="2" t="s">
        <v>62</v>
      </c>
      <c r="D13" s="22"/>
      <c r="E13" s="123" t="s">
        <v>9</v>
      </c>
      <c r="F13" s="124"/>
      <c r="G13" s="13" t="s">
        <v>68</v>
      </c>
    </row>
    <row r="14" spans="2:7" ht="32.25" customHeight="1" x14ac:dyDescent="0.25">
      <c r="B14" s="1" t="s">
        <v>10</v>
      </c>
      <c r="C14" s="2" t="s">
        <v>144</v>
      </c>
      <c r="D14" s="22"/>
      <c r="E14" s="123" t="s">
        <v>11</v>
      </c>
      <c r="F14" s="124"/>
      <c r="G14" s="3" t="s">
        <v>141</v>
      </c>
    </row>
    <row r="15" spans="2:7" ht="12.75" x14ac:dyDescent="0.25">
      <c r="B15" s="1" t="s">
        <v>12</v>
      </c>
      <c r="C15" s="24" t="s">
        <v>143</v>
      </c>
      <c r="D15" s="22"/>
      <c r="E15" s="123" t="s">
        <v>13</v>
      </c>
      <c r="F15" s="124"/>
      <c r="G15" s="3" t="s">
        <v>67</v>
      </c>
    </row>
    <row r="16" spans="2:7" ht="12" customHeight="1" x14ac:dyDescent="0.25">
      <c r="B16" s="25"/>
      <c r="C16" s="26"/>
      <c r="D16" s="20"/>
      <c r="E16" s="27"/>
      <c r="F16" s="27"/>
      <c r="G16" s="28"/>
    </row>
    <row r="17" spans="2:7" ht="12" customHeight="1" x14ac:dyDescent="0.25">
      <c r="B17" s="127" t="s">
        <v>14</v>
      </c>
      <c r="C17" s="128"/>
      <c r="D17" s="128"/>
      <c r="E17" s="128"/>
      <c r="F17" s="128"/>
      <c r="G17" s="128"/>
    </row>
    <row r="18" spans="2:7" ht="12" customHeight="1" x14ac:dyDescent="0.25">
      <c r="B18" s="29"/>
      <c r="C18" s="30"/>
      <c r="D18" s="30"/>
      <c r="E18" s="30"/>
      <c r="F18" s="31"/>
      <c r="G18" s="31"/>
    </row>
    <row r="19" spans="2:7" ht="12" customHeight="1" x14ac:dyDescent="0.25">
      <c r="B19" s="32" t="s">
        <v>15</v>
      </c>
      <c r="C19" s="33"/>
      <c r="D19" s="34"/>
      <c r="E19" s="34"/>
      <c r="F19" s="34"/>
      <c r="G19" s="34"/>
    </row>
    <row r="20" spans="2:7" ht="24" customHeight="1" x14ac:dyDescent="0.25">
      <c r="B20" s="35" t="s">
        <v>16</v>
      </c>
      <c r="C20" s="35" t="s">
        <v>17</v>
      </c>
      <c r="D20" s="35" t="s">
        <v>18</v>
      </c>
      <c r="E20" s="35" t="s">
        <v>19</v>
      </c>
      <c r="F20" s="35" t="s">
        <v>20</v>
      </c>
      <c r="G20" s="35" t="s">
        <v>21</v>
      </c>
    </row>
    <row r="21" spans="2:7" ht="12.75" customHeight="1" x14ac:dyDescent="0.25">
      <c r="B21" s="36" t="s">
        <v>74</v>
      </c>
      <c r="C21" s="37" t="s">
        <v>22</v>
      </c>
      <c r="D21" s="38">
        <v>1</v>
      </c>
      <c r="E21" s="37" t="s">
        <v>64</v>
      </c>
      <c r="F21" s="39">
        <v>20000</v>
      </c>
      <c r="G21" s="40">
        <f t="shared" ref="G21:G29" si="0">F21*D21</f>
        <v>20000</v>
      </c>
    </row>
    <row r="22" spans="2:7" ht="12.75" customHeight="1" x14ac:dyDescent="0.25">
      <c r="B22" s="36" t="s">
        <v>129</v>
      </c>
      <c r="C22" s="37" t="s">
        <v>22</v>
      </c>
      <c r="D22" s="41">
        <v>14</v>
      </c>
      <c r="E22" s="37" t="s">
        <v>64</v>
      </c>
      <c r="F22" s="39">
        <v>20000</v>
      </c>
      <c r="G22" s="40">
        <f t="shared" si="0"/>
        <v>280000</v>
      </c>
    </row>
    <row r="23" spans="2:7" ht="12.75" customHeight="1" x14ac:dyDescent="0.25">
      <c r="B23" s="36" t="s">
        <v>75</v>
      </c>
      <c r="C23" s="37" t="s">
        <v>22</v>
      </c>
      <c r="D23" s="38">
        <v>9</v>
      </c>
      <c r="E23" s="37" t="s">
        <v>64</v>
      </c>
      <c r="F23" s="39">
        <v>20000</v>
      </c>
      <c r="G23" s="40">
        <f t="shared" si="0"/>
        <v>180000</v>
      </c>
    </row>
    <row r="24" spans="2:7" ht="12.75" customHeight="1" x14ac:dyDescent="0.25">
      <c r="B24" s="36" t="s">
        <v>76</v>
      </c>
      <c r="C24" s="37" t="s">
        <v>22</v>
      </c>
      <c r="D24" s="38">
        <v>0.5</v>
      </c>
      <c r="E24" s="37" t="s">
        <v>64</v>
      </c>
      <c r="F24" s="39">
        <v>20000</v>
      </c>
      <c r="G24" s="40">
        <f t="shared" si="0"/>
        <v>10000</v>
      </c>
    </row>
    <row r="25" spans="2:7" ht="12.75" customHeight="1" x14ac:dyDescent="0.25">
      <c r="B25" s="36" t="s">
        <v>77</v>
      </c>
      <c r="C25" s="37" t="s">
        <v>22</v>
      </c>
      <c r="D25" s="38">
        <v>8</v>
      </c>
      <c r="E25" s="37" t="s">
        <v>78</v>
      </c>
      <c r="F25" s="39">
        <v>20000</v>
      </c>
      <c r="G25" s="40">
        <f t="shared" si="0"/>
        <v>160000</v>
      </c>
    </row>
    <row r="26" spans="2:7" ht="12.75" customHeight="1" x14ac:dyDescent="0.25">
      <c r="B26" s="42" t="s">
        <v>130</v>
      </c>
      <c r="C26" s="37" t="s">
        <v>22</v>
      </c>
      <c r="D26" s="38">
        <v>6</v>
      </c>
      <c r="E26" s="37" t="s">
        <v>79</v>
      </c>
      <c r="F26" s="39">
        <v>20000</v>
      </c>
      <c r="G26" s="40">
        <f t="shared" si="0"/>
        <v>120000</v>
      </c>
    </row>
    <row r="27" spans="2:7" ht="12.75" customHeight="1" x14ac:dyDescent="0.25">
      <c r="B27" s="36" t="s">
        <v>77</v>
      </c>
      <c r="C27" s="37" t="s">
        <v>22</v>
      </c>
      <c r="D27" s="38">
        <v>4</v>
      </c>
      <c r="E27" s="37" t="s">
        <v>82</v>
      </c>
      <c r="F27" s="39">
        <v>20000</v>
      </c>
      <c r="G27" s="40">
        <f t="shared" si="0"/>
        <v>80000</v>
      </c>
    </row>
    <row r="28" spans="2:7" ht="12.75" customHeight="1" x14ac:dyDescent="0.25">
      <c r="B28" s="36" t="s">
        <v>80</v>
      </c>
      <c r="C28" s="37" t="s">
        <v>22</v>
      </c>
      <c r="D28" s="38">
        <v>4</v>
      </c>
      <c r="E28" s="37" t="s">
        <v>83</v>
      </c>
      <c r="F28" s="39">
        <v>20000</v>
      </c>
      <c r="G28" s="40">
        <f t="shared" si="0"/>
        <v>80000</v>
      </c>
    </row>
    <row r="29" spans="2:7" ht="12.75" customHeight="1" x14ac:dyDescent="0.25">
      <c r="B29" s="36" t="s">
        <v>128</v>
      </c>
      <c r="C29" s="37" t="s">
        <v>22</v>
      </c>
      <c r="D29" s="38">
        <v>80</v>
      </c>
      <c r="E29" s="37" t="s">
        <v>84</v>
      </c>
      <c r="F29" s="39">
        <v>20000</v>
      </c>
      <c r="G29" s="40">
        <f t="shared" si="0"/>
        <v>1600000</v>
      </c>
    </row>
    <row r="30" spans="2:7" ht="12.75" customHeight="1" x14ac:dyDescent="0.25">
      <c r="B30" s="4" t="s">
        <v>23</v>
      </c>
      <c r="C30" s="5"/>
      <c r="D30" s="5"/>
      <c r="E30" s="5"/>
      <c r="F30" s="14"/>
      <c r="G30" s="15">
        <f>SUM(G21:G29)</f>
        <v>2530000</v>
      </c>
    </row>
    <row r="31" spans="2:7" ht="12" customHeight="1" x14ac:dyDescent="0.25">
      <c r="B31" s="29"/>
      <c r="C31" s="31"/>
      <c r="D31" s="31"/>
      <c r="E31" s="31"/>
      <c r="F31" s="43"/>
      <c r="G31" s="43"/>
    </row>
    <row r="32" spans="2:7" ht="12" customHeight="1" x14ac:dyDescent="0.25">
      <c r="B32" s="44" t="s">
        <v>24</v>
      </c>
      <c r="C32" s="45"/>
      <c r="D32" s="46"/>
      <c r="E32" s="46"/>
      <c r="F32" s="47"/>
      <c r="G32" s="47"/>
    </row>
    <row r="33" spans="2:7" ht="24" customHeight="1" x14ac:dyDescent="0.25">
      <c r="B33" s="48" t="s">
        <v>16</v>
      </c>
      <c r="C33" s="49" t="s">
        <v>17</v>
      </c>
      <c r="D33" s="49" t="s">
        <v>18</v>
      </c>
      <c r="E33" s="48" t="s">
        <v>19</v>
      </c>
      <c r="F33" s="49" t="s">
        <v>20</v>
      </c>
      <c r="G33" s="48" t="s">
        <v>21</v>
      </c>
    </row>
    <row r="34" spans="2:7" ht="12" customHeight="1" x14ac:dyDescent="0.25">
      <c r="B34" s="36" t="s">
        <v>71</v>
      </c>
      <c r="C34" s="38" t="s">
        <v>61</v>
      </c>
      <c r="D34" s="38">
        <v>1</v>
      </c>
      <c r="E34" s="37" t="s">
        <v>78</v>
      </c>
      <c r="F34" s="50">
        <v>30000</v>
      </c>
      <c r="G34" s="50">
        <f>D34*F34</f>
        <v>30000</v>
      </c>
    </row>
    <row r="35" spans="2:7" ht="12" customHeight="1" x14ac:dyDescent="0.25">
      <c r="B35" s="36" t="s">
        <v>70</v>
      </c>
      <c r="C35" s="38" t="s">
        <v>61</v>
      </c>
      <c r="D35" s="38">
        <v>1</v>
      </c>
      <c r="E35" s="37" t="s">
        <v>78</v>
      </c>
      <c r="F35" s="50">
        <v>30000</v>
      </c>
      <c r="G35" s="50">
        <f>D35*F35</f>
        <v>30000</v>
      </c>
    </row>
    <row r="36" spans="2:7" ht="12" customHeight="1" x14ac:dyDescent="0.25">
      <c r="B36" s="36" t="s">
        <v>71</v>
      </c>
      <c r="C36" s="38" t="s">
        <v>61</v>
      </c>
      <c r="D36" s="38">
        <v>1</v>
      </c>
      <c r="E36" s="37" t="s">
        <v>82</v>
      </c>
      <c r="F36" s="50">
        <v>30000</v>
      </c>
      <c r="G36" s="50">
        <f>D36*F36</f>
        <v>30000</v>
      </c>
    </row>
    <row r="37" spans="2:7" ht="12" customHeight="1" x14ac:dyDescent="0.25">
      <c r="B37" s="36" t="s">
        <v>70</v>
      </c>
      <c r="C37" s="38" t="s">
        <v>61</v>
      </c>
      <c r="D37" s="38">
        <v>1</v>
      </c>
      <c r="E37" s="37" t="s">
        <v>82</v>
      </c>
      <c r="F37" s="50">
        <v>30000</v>
      </c>
      <c r="G37" s="50">
        <f>D37*F37</f>
        <v>30000</v>
      </c>
    </row>
    <row r="38" spans="2:7" ht="12" customHeight="1" x14ac:dyDescent="0.25">
      <c r="B38" s="6" t="s">
        <v>25</v>
      </c>
      <c r="C38" s="7"/>
      <c r="D38" s="7"/>
      <c r="E38" s="7"/>
      <c r="F38" s="16"/>
      <c r="G38" s="15">
        <f>SUM(G34:G37)</f>
        <v>120000</v>
      </c>
    </row>
    <row r="39" spans="2:7" ht="12" customHeight="1" x14ac:dyDescent="0.25">
      <c r="B39" s="51"/>
      <c r="C39" s="52"/>
      <c r="D39" s="52"/>
      <c r="E39" s="52"/>
      <c r="F39" s="53"/>
      <c r="G39" s="53"/>
    </row>
    <row r="40" spans="2:7" ht="12" customHeight="1" x14ac:dyDescent="0.25">
      <c r="B40" s="44" t="s">
        <v>26</v>
      </c>
      <c r="C40" s="45"/>
      <c r="D40" s="46"/>
      <c r="E40" s="46"/>
      <c r="F40" s="47"/>
      <c r="G40" s="47"/>
    </row>
    <row r="41" spans="2:7" ht="24" customHeight="1" x14ac:dyDescent="0.25">
      <c r="B41" s="48" t="s">
        <v>16</v>
      </c>
      <c r="C41" s="48" t="s">
        <v>17</v>
      </c>
      <c r="D41" s="48" t="s">
        <v>18</v>
      </c>
      <c r="E41" s="48" t="s">
        <v>19</v>
      </c>
      <c r="F41" s="49" t="s">
        <v>20</v>
      </c>
      <c r="G41" s="48" t="s">
        <v>21</v>
      </c>
    </row>
    <row r="42" spans="2:7" ht="12.75" customHeight="1" x14ac:dyDescent="0.25">
      <c r="B42" s="36" t="s">
        <v>28</v>
      </c>
      <c r="C42" s="38" t="s">
        <v>27</v>
      </c>
      <c r="D42" s="38">
        <v>0.4</v>
      </c>
      <c r="E42" s="37" t="s">
        <v>85</v>
      </c>
      <c r="F42" s="39">
        <v>150000</v>
      </c>
      <c r="G42" s="39">
        <f>F42*D42</f>
        <v>60000</v>
      </c>
    </row>
    <row r="43" spans="2:7" ht="12.75" customHeight="1" x14ac:dyDescent="0.25">
      <c r="B43" s="36" t="s">
        <v>86</v>
      </c>
      <c r="C43" s="38" t="s">
        <v>27</v>
      </c>
      <c r="D43" s="38">
        <v>0.4</v>
      </c>
      <c r="E43" s="37" t="s">
        <v>85</v>
      </c>
      <c r="F43" s="39">
        <v>150000</v>
      </c>
      <c r="G43" s="39">
        <f>F43*D43</f>
        <v>60000</v>
      </c>
    </row>
    <row r="44" spans="2:7" ht="12.75" customHeight="1" x14ac:dyDescent="0.25">
      <c r="B44" s="36" t="s">
        <v>69</v>
      </c>
      <c r="C44" s="38" t="s">
        <v>27</v>
      </c>
      <c r="D44" s="38">
        <v>0.1875</v>
      </c>
      <c r="E44" s="37" t="s">
        <v>64</v>
      </c>
      <c r="F44" s="39">
        <v>150000</v>
      </c>
      <c r="G44" s="39">
        <f>F44*D44</f>
        <v>28125</v>
      </c>
    </row>
    <row r="45" spans="2:7" ht="12.75" customHeight="1" x14ac:dyDescent="0.25">
      <c r="B45" s="36" t="s">
        <v>87</v>
      </c>
      <c r="C45" s="38" t="s">
        <v>27</v>
      </c>
      <c r="D45" s="38">
        <v>0.125</v>
      </c>
      <c r="E45" s="37" t="s">
        <v>64</v>
      </c>
      <c r="F45" s="39">
        <v>150000</v>
      </c>
      <c r="G45" s="39">
        <f>F45*D45</f>
        <v>18750</v>
      </c>
    </row>
    <row r="46" spans="2:7" ht="12.75" customHeight="1" x14ac:dyDescent="0.25">
      <c r="B46" s="36" t="s">
        <v>88</v>
      </c>
      <c r="C46" s="38" t="s">
        <v>27</v>
      </c>
      <c r="D46" s="38">
        <v>0.75</v>
      </c>
      <c r="E46" s="37" t="s">
        <v>89</v>
      </c>
      <c r="F46" s="39">
        <v>30510</v>
      </c>
      <c r="G46" s="39">
        <f>F46*D46</f>
        <v>22882.5</v>
      </c>
    </row>
    <row r="47" spans="2:7" ht="12.75" customHeight="1" x14ac:dyDescent="0.25">
      <c r="B47" s="6" t="s">
        <v>29</v>
      </c>
      <c r="C47" s="7"/>
      <c r="D47" s="7"/>
      <c r="E47" s="7"/>
      <c r="F47" s="16"/>
      <c r="G47" s="17">
        <f>SUM(G42:G46)</f>
        <v>189757.5</v>
      </c>
    </row>
    <row r="48" spans="2:7" ht="12" customHeight="1" x14ac:dyDescent="0.25">
      <c r="B48" s="51"/>
      <c r="C48" s="52"/>
      <c r="D48" s="52"/>
      <c r="E48" s="52"/>
      <c r="F48" s="53"/>
      <c r="G48" s="53"/>
    </row>
    <row r="49" spans="2:11" ht="12" customHeight="1" x14ac:dyDescent="0.25">
      <c r="B49" s="44" t="s">
        <v>30</v>
      </c>
      <c r="C49" s="45"/>
      <c r="D49" s="46"/>
      <c r="E49" s="46"/>
      <c r="F49" s="47"/>
      <c r="G49" s="47"/>
    </row>
    <row r="50" spans="2:11" ht="24" customHeight="1" x14ac:dyDescent="0.25">
      <c r="B50" s="49" t="s">
        <v>31</v>
      </c>
      <c r="C50" s="49" t="s">
        <v>32</v>
      </c>
      <c r="D50" s="49" t="s">
        <v>33</v>
      </c>
      <c r="E50" s="49" t="s">
        <v>19</v>
      </c>
      <c r="F50" s="49" t="s">
        <v>20</v>
      </c>
      <c r="G50" s="49" t="s">
        <v>21</v>
      </c>
      <c r="K50" s="54"/>
    </row>
    <row r="51" spans="2:11" ht="12.75" customHeight="1" x14ac:dyDescent="0.25">
      <c r="B51" s="8" t="s">
        <v>92</v>
      </c>
      <c r="C51" s="9"/>
      <c r="D51" s="9"/>
      <c r="E51" s="9"/>
      <c r="F51" s="9"/>
      <c r="G51" s="9"/>
      <c r="K51" s="54"/>
    </row>
    <row r="52" spans="2:11" ht="12.75" customHeight="1" x14ac:dyDescent="0.25">
      <c r="B52" s="55" t="s">
        <v>90</v>
      </c>
      <c r="C52" s="38" t="s">
        <v>91</v>
      </c>
      <c r="D52" s="56">
        <v>12500</v>
      </c>
      <c r="E52" s="57" t="s">
        <v>64</v>
      </c>
      <c r="F52" s="58">
        <v>250</v>
      </c>
      <c r="G52" s="58">
        <f>F52*D52</f>
        <v>3125000</v>
      </c>
    </row>
    <row r="53" spans="2:11" ht="12.75" customHeight="1" x14ac:dyDescent="0.25">
      <c r="B53" s="59" t="s">
        <v>34</v>
      </c>
      <c r="C53" s="60"/>
      <c r="D53" s="60"/>
      <c r="E53" s="60"/>
      <c r="F53" s="61"/>
      <c r="G53" s="61"/>
    </row>
    <row r="54" spans="2:11" ht="12.75" customHeight="1" x14ac:dyDescent="0.25">
      <c r="B54" s="62" t="s">
        <v>93</v>
      </c>
      <c r="C54" s="63" t="s">
        <v>35</v>
      </c>
      <c r="D54" s="63">
        <v>438</v>
      </c>
      <c r="E54" s="57" t="s">
        <v>81</v>
      </c>
      <c r="F54" s="58">
        <v>1500</v>
      </c>
      <c r="G54" s="58">
        <f t="shared" ref="G54:G59" si="1">F54*D54</f>
        <v>657000</v>
      </c>
    </row>
    <row r="55" spans="2:11" ht="12.75" customHeight="1" x14ac:dyDescent="0.25">
      <c r="B55" s="55" t="s">
        <v>94</v>
      </c>
      <c r="C55" s="38" t="s">
        <v>35</v>
      </c>
      <c r="D55" s="38">
        <v>300</v>
      </c>
      <c r="E55" s="57" t="s">
        <v>81</v>
      </c>
      <c r="F55" s="112">
        <v>1300</v>
      </c>
      <c r="G55" s="58">
        <f t="shared" si="1"/>
        <v>390000</v>
      </c>
    </row>
    <row r="56" spans="2:11" ht="12.75" customHeight="1" x14ac:dyDescent="0.25">
      <c r="B56" s="55" t="s">
        <v>95</v>
      </c>
      <c r="C56" s="38" t="s">
        <v>35</v>
      </c>
      <c r="D56" s="38">
        <v>450</v>
      </c>
      <c r="E56" s="57" t="s">
        <v>81</v>
      </c>
      <c r="F56" s="58">
        <v>1440</v>
      </c>
      <c r="G56" s="58">
        <f t="shared" si="1"/>
        <v>648000</v>
      </c>
    </row>
    <row r="57" spans="2:11" ht="12.75" customHeight="1" x14ac:dyDescent="0.25">
      <c r="B57" s="55" t="s">
        <v>96</v>
      </c>
      <c r="C57" s="38" t="s">
        <v>35</v>
      </c>
      <c r="D57" s="38">
        <v>300</v>
      </c>
      <c r="E57" s="57" t="s">
        <v>97</v>
      </c>
      <c r="F57" s="58">
        <v>1900</v>
      </c>
      <c r="G57" s="58">
        <f t="shared" si="1"/>
        <v>570000</v>
      </c>
    </row>
    <row r="58" spans="2:11" ht="12.75" customHeight="1" x14ac:dyDescent="0.25">
      <c r="B58" s="55" t="s">
        <v>98</v>
      </c>
      <c r="C58" s="38" t="s">
        <v>35</v>
      </c>
      <c r="D58" s="38">
        <v>150</v>
      </c>
      <c r="E58" s="57" t="s">
        <v>97</v>
      </c>
      <c r="F58" s="58">
        <v>880</v>
      </c>
      <c r="G58" s="58">
        <f t="shared" si="1"/>
        <v>132000</v>
      </c>
    </row>
    <row r="59" spans="2:11" ht="14.25" customHeight="1" x14ac:dyDescent="0.25">
      <c r="B59" s="64" t="s">
        <v>136</v>
      </c>
      <c r="C59" s="38" t="s">
        <v>99</v>
      </c>
      <c r="D59" s="38">
        <v>10</v>
      </c>
      <c r="E59" s="65" t="s">
        <v>100</v>
      </c>
      <c r="F59" s="58">
        <v>7012</v>
      </c>
      <c r="G59" s="58">
        <f t="shared" si="1"/>
        <v>70120</v>
      </c>
      <c r="I59" s="10">
        <f>175300/25</f>
        <v>7012</v>
      </c>
    </row>
    <row r="60" spans="2:11" ht="12.75" customHeight="1" x14ac:dyDescent="0.25">
      <c r="B60" s="59" t="s">
        <v>101</v>
      </c>
      <c r="C60" s="60"/>
      <c r="D60" s="60"/>
      <c r="E60" s="60"/>
      <c r="F60" s="61"/>
      <c r="G60" s="61"/>
    </row>
    <row r="61" spans="2:11" ht="12.75" customHeight="1" x14ac:dyDescent="0.25">
      <c r="B61" s="113" t="s">
        <v>137</v>
      </c>
      <c r="C61" s="114" t="s">
        <v>35</v>
      </c>
      <c r="D61" s="115">
        <v>2</v>
      </c>
      <c r="E61" s="38" t="s">
        <v>82</v>
      </c>
      <c r="F61" s="116">
        <v>66160</v>
      </c>
      <c r="G61" s="117">
        <f>F61*D61</f>
        <v>132320</v>
      </c>
    </row>
    <row r="62" spans="2:11" ht="12.75" customHeight="1" x14ac:dyDescent="0.25">
      <c r="B62" s="118" t="s">
        <v>138</v>
      </c>
      <c r="C62" s="114" t="s">
        <v>99</v>
      </c>
      <c r="D62" s="115">
        <v>1</v>
      </c>
      <c r="E62" s="119" t="s">
        <v>139</v>
      </c>
      <c r="F62" s="120">
        <v>107150</v>
      </c>
      <c r="G62" s="117">
        <f>F62*D62</f>
        <v>107150</v>
      </c>
    </row>
    <row r="63" spans="2:11" ht="12.75" customHeight="1" x14ac:dyDescent="0.25">
      <c r="B63" s="59" t="s">
        <v>36</v>
      </c>
      <c r="C63" s="38"/>
      <c r="D63" s="38"/>
      <c r="E63" s="65"/>
      <c r="F63" s="58"/>
      <c r="G63" s="58"/>
    </row>
    <row r="64" spans="2:11" ht="12.75" customHeight="1" x14ac:dyDescent="0.25">
      <c r="B64" s="64" t="s">
        <v>102</v>
      </c>
      <c r="C64" s="38" t="s">
        <v>99</v>
      </c>
      <c r="D64" s="38">
        <v>2</v>
      </c>
      <c r="E64" s="57" t="s">
        <v>103</v>
      </c>
      <c r="F64" s="58">
        <v>37248</v>
      </c>
      <c r="G64" s="58">
        <f>F64*D64</f>
        <v>74496</v>
      </c>
      <c r="I64" s="10">
        <f>186240/5</f>
        <v>37248</v>
      </c>
    </row>
    <row r="65" spans="2:7" ht="12.75" customHeight="1" x14ac:dyDescent="0.25">
      <c r="B65" s="59" t="s">
        <v>37</v>
      </c>
      <c r="C65" s="60"/>
      <c r="D65" s="60"/>
      <c r="E65" s="60"/>
      <c r="F65" s="61"/>
      <c r="G65" s="61"/>
    </row>
    <row r="66" spans="2:7" ht="12.75" customHeight="1" x14ac:dyDescent="0.25">
      <c r="B66" s="55" t="s">
        <v>104</v>
      </c>
      <c r="C66" s="38" t="s">
        <v>99</v>
      </c>
      <c r="D66" s="38">
        <v>1</v>
      </c>
      <c r="E66" s="57" t="s">
        <v>81</v>
      </c>
      <c r="F66" s="58">
        <v>45000</v>
      </c>
      <c r="G66" s="58">
        <f>F66*D66</f>
        <v>45000</v>
      </c>
    </row>
    <row r="67" spans="2:7" ht="12.75" customHeight="1" x14ac:dyDescent="0.25">
      <c r="B67" s="55" t="s">
        <v>105</v>
      </c>
      <c r="C67" s="38" t="s">
        <v>35</v>
      </c>
      <c r="D67" s="38">
        <v>1</v>
      </c>
      <c r="E67" s="57" t="s">
        <v>81</v>
      </c>
      <c r="F67" s="58">
        <v>256000</v>
      </c>
      <c r="G67" s="58">
        <f>F67*D67</f>
        <v>256000</v>
      </c>
    </row>
    <row r="68" spans="2:7" ht="12.75" customHeight="1" x14ac:dyDescent="0.25">
      <c r="B68" s="64" t="s">
        <v>106</v>
      </c>
      <c r="C68" s="38" t="s">
        <v>99</v>
      </c>
      <c r="D68" s="38">
        <v>1</v>
      </c>
      <c r="E68" s="57" t="s">
        <v>97</v>
      </c>
      <c r="F68" s="58">
        <v>104060</v>
      </c>
      <c r="G68" s="58">
        <f>F68*D68</f>
        <v>104060</v>
      </c>
    </row>
    <row r="69" spans="2:7" ht="12.75" customHeight="1" x14ac:dyDescent="0.25">
      <c r="B69" s="64" t="s">
        <v>107</v>
      </c>
      <c r="C69" s="38" t="s">
        <v>99</v>
      </c>
      <c r="D69" s="38">
        <v>1</v>
      </c>
      <c r="E69" s="65" t="s">
        <v>103</v>
      </c>
      <c r="F69" s="58">
        <v>25790</v>
      </c>
      <c r="G69" s="58">
        <f>F69*D69</f>
        <v>25790</v>
      </c>
    </row>
    <row r="70" spans="2:7" ht="12.75" customHeight="1" x14ac:dyDescent="0.25">
      <c r="B70" s="64" t="s">
        <v>108</v>
      </c>
      <c r="C70" s="38" t="s">
        <v>99</v>
      </c>
      <c r="D70" s="38">
        <v>1</v>
      </c>
      <c r="E70" s="65" t="s">
        <v>82</v>
      </c>
      <c r="F70" s="58">
        <v>79200</v>
      </c>
      <c r="G70" s="58">
        <f>F70*D70</f>
        <v>79200</v>
      </c>
    </row>
    <row r="71" spans="2:7" ht="12.75" customHeight="1" x14ac:dyDescent="0.25">
      <c r="B71" s="59" t="s">
        <v>39</v>
      </c>
      <c r="C71" s="60"/>
      <c r="D71" s="60"/>
      <c r="E71" s="60"/>
      <c r="F71" s="61"/>
      <c r="G71" s="61"/>
    </row>
    <row r="72" spans="2:7" ht="25.5" x14ac:dyDescent="0.25">
      <c r="B72" s="64" t="s">
        <v>109</v>
      </c>
      <c r="C72" s="38" t="s">
        <v>99</v>
      </c>
      <c r="D72" s="38">
        <v>1</v>
      </c>
      <c r="E72" s="65" t="s">
        <v>110</v>
      </c>
      <c r="F72" s="58">
        <v>41000</v>
      </c>
      <c r="G72" s="58">
        <f>F72*D72</f>
        <v>41000</v>
      </c>
    </row>
    <row r="73" spans="2:7" ht="25.5" x14ac:dyDescent="0.25">
      <c r="B73" s="64" t="s">
        <v>111</v>
      </c>
      <c r="C73" s="38" t="s">
        <v>99</v>
      </c>
      <c r="D73" s="38">
        <v>5</v>
      </c>
      <c r="E73" s="65" t="s">
        <v>100</v>
      </c>
      <c r="F73" s="58">
        <v>16500</v>
      </c>
      <c r="G73" s="58">
        <f>F73*D73</f>
        <v>82500</v>
      </c>
    </row>
    <row r="74" spans="2:7" ht="25.5" x14ac:dyDescent="0.25">
      <c r="B74" s="64" t="s">
        <v>112</v>
      </c>
      <c r="C74" s="38" t="s">
        <v>99</v>
      </c>
      <c r="D74" s="38">
        <v>10</v>
      </c>
      <c r="E74" s="65" t="s">
        <v>110</v>
      </c>
      <c r="F74" s="58">
        <v>11200</v>
      </c>
      <c r="G74" s="58">
        <f>F74*D74</f>
        <v>112000</v>
      </c>
    </row>
    <row r="75" spans="2:7" ht="12.75" x14ac:dyDescent="0.25">
      <c r="B75" s="64" t="s">
        <v>113</v>
      </c>
      <c r="C75" s="38" t="s">
        <v>99</v>
      </c>
      <c r="D75" s="38">
        <v>5</v>
      </c>
      <c r="E75" s="65" t="s">
        <v>114</v>
      </c>
      <c r="F75" s="58">
        <v>10800</v>
      </c>
      <c r="G75" s="58">
        <f>F75*D75</f>
        <v>54000</v>
      </c>
    </row>
    <row r="76" spans="2:7" ht="12.75" customHeight="1" x14ac:dyDescent="0.25">
      <c r="B76" s="64" t="s">
        <v>115</v>
      </c>
      <c r="C76" s="38" t="s">
        <v>99</v>
      </c>
      <c r="D76" s="38">
        <v>2</v>
      </c>
      <c r="E76" s="57" t="s">
        <v>97</v>
      </c>
      <c r="F76" s="58">
        <v>24000</v>
      </c>
      <c r="G76" s="58">
        <f>F76*D76</f>
        <v>48000</v>
      </c>
    </row>
    <row r="77" spans="2:7" ht="13.5" customHeight="1" x14ac:dyDescent="0.25">
      <c r="B77" s="6" t="s">
        <v>38</v>
      </c>
      <c r="C77" s="7"/>
      <c r="D77" s="7"/>
      <c r="E77" s="7"/>
      <c r="F77" s="16"/>
      <c r="G77" s="17">
        <f>SUM(G51:G76)</f>
        <v>6753636</v>
      </c>
    </row>
    <row r="78" spans="2:7" ht="12" customHeight="1" x14ac:dyDescent="0.25">
      <c r="B78" s="51"/>
      <c r="C78" s="52"/>
      <c r="D78" s="52"/>
      <c r="E78" s="66"/>
      <c r="F78" s="53"/>
      <c r="G78" s="53"/>
    </row>
    <row r="79" spans="2:7" ht="12" customHeight="1" x14ac:dyDescent="0.25">
      <c r="B79" s="44" t="s">
        <v>39</v>
      </c>
      <c r="C79" s="45"/>
      <c r="D79" s="46"/>
      <c r="E79" s="46"/>
      <c r="F79" s="47"/>
      <c r="G79" s="47"/>
    </row>
    <row r="80" spans="2:7" ht="24" customHeight="1" x14ac:dyDescent="0.25">
      <c r="B80" s="48" t="s">
        <v>40</v>
      </c>
      <c r="C80" s="49" t="s">
        <v>65</v>
      </c>
      <c r="D80" s="49" t="s">
        <v>66</v>
      </c>
      <c r="E80" s="48" t="s">
        <v>19</v>
      </c>
      <c r="F80" s="49" t="s">
        <v>20</v>
      </c>
      <c r="G80" s="48" t="s">
        <v>21</v>
      </c>
    </row>
    <row r="81" spans="2:7" ht="12.75" customHeight="1" x14ac:dyDescent="0.25">
      <c r="B81" s="55" t="s">
        <v>116</v>
      </c>
      <c r="C81" s="38" t="s">
        <v>117</v>
      </c>
      <c r="D81" s="56">
        <v>4500</v>
      </c>
      <c r="E81" s="57" t="s">
        <v>83</v>
      </c>
      <c r="F81" s="58">
        <v>680</v>
      </c>
      <c r="G81" s="58">
        <f>F81*D81</f>
        <v>3060000</v>
      </c>
    </row>
    <row r="82" spans="2:7" ht="12.75" customHeight="1" x14ac:dyDescent="0.25">
      <c r="B82" s="55" t="s">
        <v>118</v>
      </c>
      <c r="C82" s="38" t="s">
        <v>119</v>
      </c>
      <c r="D82" s="38">
        <v>8</v>
      </c>
      <c r="E82" s="57" t="s">
        <v>64</v>
      </c>
      <c r="F82" s="120">
        <v>157490</v>
      </c>
      <c r="G82" s="58">
        <f>F82*D82</f>
        <v>1259920</v>
      </c>
    </row>
    <row r="83" spans="2:7" ht="12.75" customHeight="1" x14ac:dyDescent="0.25">
      <c r="B83" s="67" t="s">
        <v>120</v>
      </c>
      <c r="C83" s="37" t="s">
        <v>91</v>
      </c>
      <c r="D83" s="37">
        <v>8</v>
      </c>
      <c r="E83" s="37" t="s">
        <v>121</v>
      </c>
      <c r="F83" s="40">
        <v>200000</v>
      </c>
      <c r="G83" s="40">
        <f>F83*D83</f>
        <v>1600000</v>
      </c>
    </row>
    <row r="84" spans="2:7" ht="12.75" customHeight="1" x14ac:dyDescent="0.25">
      <c r="B84" s="67" t="s">
        <v>122</v>
      </c>
      <c r="C84" s="37" t="s">
        <v>123</v>
      </c>
      <c r="D84" s="37">
        <v>8</v>
      </c>
      <c r="E84" s="37" t="s">
        <v>121</v>
      </c>
      <c r="F84" s="40">
        <v>80000</v>
      </c>
      <c r="G84" s="40">
        <f>F84*D84</f>
        <v>640000</v>
      </c>
    </row>
    <row r="85" spans="2:7" ht="13.5" customHeight="1" x14ac:dyDescent="0.25">
      <c r="B85" s="6" t="s">
        <v>41</v>
      </c>
      <c r="C85" s="7"/>
      <c r="D85" s="7"/>
      <c r="E85" s="7"/>
      <c r="F85" s="16"/>
      <c r="G85" s="17">
        <f>SUM(G81:G84)</f>
        <v>6559920</v>
      </c>
    </row>
    <row r="86" spans="2:7" ht="12" customHeight="1" x14ac:dyDescent="0.25">
      <c r="B86" s="68"/>
      <c r="C86" s="68"/>
      <c r="D86" s="68"/>
      <c r="E86" s="68"/>
      <c r="F86" s="69"/>
      <c r="G86" s="69"/>
    </row>
    <row r="87" spans="2:7" ht="12" customHeight="1" x14ac:dyDescent="0.25">
      <c r="B87" s="129" t="s">
        <v>42</v>
      </c>
      <c r="C87" s="130"/>
      <c r="D87" s="130"/>
      <c r="E87" s="130"/>
      <c r="F87" s="131"/>
      <c r="G87" s="70">
        <f>G30+G38+G47+G77+G85</f>
        <v>16153313.5</v>
      </c>
    </row>
    <row r="88" spans="2:7" ht="12" customHeight="1" x14ac:dyDescent="0.25">
      <c r="B88" s="132" t="s">
        <v>43</v>
      </c>
      <c r="C88" s="133"/>
      <c r="D88" s="133"/>
      <c r="E88" s="133"/>
      <c r="F88" s="134"/>
      <c r="G88" s="71">
        <f>G87*0.05</f>
        <v>807665.67500000005</v>
      </c>
    </row>
    <row r="89" spans="2:7" ht="12" customHeight="1" x14ac:dyDescent="0.25">
      <c r="B89" s="129" t="s">
        <v>44</v>
      </c>
      <c r="C89" s="130"/>
      <c r="D89" s="130"/>
      <c r="E89" s="130"/>
      <c r="F89" s="131"/>
      <c r="G89" s="70">
        <f>G88+G87</f>
        <v>16960979.175000001</v>
      </c>
    </row>
    <row r="90" spans="2:7" ht="12" customHeight="1" x14ac:dyDescent="0.25">
      <c r="B90" s="132" t="s">
        <v>45</v>
      </c>
      <c r="C90" s="133"/>
      <c r="D90" s="133"/>
      <c r="E90" s="133"/>
      <c r="F90" s="134"/>
      <c r="G90" s="71">
        <f>G12</f>
        <v>32976000</v>
      </c>
    </row>
    <row r="91" spans="2:7" ht="12" customHeight="1" x14ac:dyDescent="0.25">
      <c r="B91" s="129" t="s">
        <v>46</v>
      </c>
      <c r="C91" s="130"/>
      <c r="D91" s="130"/>
      <c r="E91" s="130"/>
      <c r="F91" s="131"/>
      <c r="G91" s="72">
        <f>G90-G89</f>
        <v>16015020.824999999</v>
      </c>
    </row>
    <row r="92" spans="2:7" ht="12" customHeight="1" x14ac:dyDescent="0.25">
      <c r="B92" s="73" t="s">
        <v>134</v>
      </c>
      <c r="C92" s="74"/>
      <c r="D92" s="74"/>
      <c r="E92" s="74"/>
      <c r="F92" s="74"/>
      <c r="G92" s="75"/>
    </row>
    <row r="93" spans="2:7" ht="12.75" customHeight="1" thickBot="1" x14ac:dyDescent="0.3">
      <c r="B93" s="76"/>
      <c r="C93" s="74"/>
      <c r="D93" s="74"/>
      <c r="E93" s="74"/>
      <c r="F93" s="74"/>
      <c r="G93" s="75"/>
    </row>
    <row r="94" spans="2:7" ht="12" customHeight="1" x14ac:dyDescent="0.25">
      <c r="B94" s="77" t="s">
        <v>135</v>
      </c>
      <c r="C94" s="78"/>
      <c r="D94" s="78"/>
      <c r="E94" s="78"/>
      <c r="F94" s="79"/>
      <c r="G94" s="75"/>
    </row>
    <row r="95" spans="2:7" ht="12" customHeight="1" x14ac:dyDescent="0.25">
      <c r="B95" s="80" t="s">
        <v>47</v>
      </c>
      <c r="C95" s="81"/>
      <c r="D95" s="81"/>
      <c r="E95" s="81"/>
      <c r="F95" s="82"/>
      <c r="G95" s="75"/>
    </row>
    <row r="96" spans="2:7" ht="12" customHeight="1" x14ac:dyDescent="0.25">
      <c r="B96" s="80" t="s">
        <v>48</v>
      </c>
      <c r="C96" s="81"/>
      <c r="D96" s="81"/>
      <c r="E96" s="81"/>
      <c r="F96" s="82"/>
      <c r="G96" s="75"/>
    </row>
    <row r="97" spans="2:7" ht="12" customHeight="1" x14ac:dyDescent="0.25">
      <c r="B97" s="80" t="s">
        <v>140</v>
      </c>
      <c r="C97" s="81"/>
      <c r="D97" s="81"/>
      <c r="E97" s="81"/>
      <c r="F97" s="82"/>
      <c r="G97" s="75"/>
    </row>
    <row r="98" spans="2:7" ht="12" customHeight="1" x14ac:dyDescent="0.25">
      <c r="B98" s="80" t="s">
        <v>49</v>
      </c>
      <c r="C98" s="81"/>
      <c r="D98" s="81"/>
      <c r="E98" s="81"/>
      <c r="F98" s="82"/>
      <c r="G98" s="75"/>
    </row>
    <row r="99" spans="2:7" ht="12" customHeight="1" x14ac:dyDescent="0.25">
      <c r="B99" s="80" t="s">
        <v>50</v>
      </c>
      <c r="C99" s="81"/>
      <c r="D99" s="81"/>
      <c r="E99" s="81"/>
      <c r="F99" s="82"/>
      <c r="G99" s="75"/>
    </row>
    <row r="100" spans="2:7" ht="12" customHeight="1" x14ac:dyDescent="0.25">
      <c r="B100" s="80" t="s">
        <v>51</v>
      </c>
      <c r="C100" s="81"/>
      <c r="D100" s="81"/>
      <c r="E100" s="81"/>
      <c r="F100" s="82"/>
      <c r="G100" s="75"/>
    </row>
    <row r="101" spans="2:7" ht="12.75" customHeight="1" thickBot="1" x14ac:dyDescent="0.3">
      <c r="B101" s="83" t="s">
        <v>132</v>
      </c>
      <c r="C101" s="84"/>
      <c r="D101" s="84"/>
      <c r="E101" s="84"/>
      <c r="F101" s="85"/>
      <c r="G101" s="75"/>
    </row>
    <row r="102" spans="2:7" ht="12.75" customHeight="1" thickBot="1" x14ac:dyDescent="0.3">
      <c r="B102" s="76"/>
      <c r="C102" s="81"/>
      <c r="D102" s="81"/>
      <c r="E102" s="81"/>
      <c r="F102" s="81"/>
      <c r="G102" s="75"/>
    </row>
    <row r="103" spans="2:7" ht="15" customHeight="1" thickBot="1" x14ac:dyDescent="0.3">
      <c r="B103" s="121" t="s">
        <v>52</v>
      </c>
      <c r="C103" s="122"/>
      <c r="D103" s="86"/>
      <c r="E103" s="87"/>
      <c r="F103" s="87"/>
      <c r="G103" s="75"/>
    </row>
    <row r="104" spans="2:7" ht="12" customHeight="1" x14ac:dyDescent="0.25">
      <c r="B104" s="88" t="s">
        <v>40</v>
      </c>
      <c r="C104" s="89" t="s">
        <v>53</v>
      </c>
      <c r="D104" s="90" t="s">
        <v>54</v>
      </c>
      <c r="E104" s="87"/>
      <c r="F104" s="87"/>
      <c r="G104" s="75"/>
    </row>
    <row r="105" spans="2:7" ht="12" customHeight="1" x14ac:dyDescent="0.25">
      <c r="B105" s="91" t="s">
        <v>55</v>
      </c>
      <c r="C105" s="92">
        <f>G30</f>
        <v>2530000</v>
      </c>
      <c r="D105" s="93">
        <f>(C105/C111)</f>
        <v>0.14916591630093784</v>
      </c>
      <c r="E105" s="87"/>
      <c r="F105" s="87"/>
      <c r="G105" s="75"/>
    </row>
    <row r="106" spans="2:7" ht="12" customHeight="1" x14ac:dyDescent="0.25">
      <c r="B106" s="91" t="s">
        <v>56</v>
      </c>
      <c r="C106" s="111">
        <f>G38</f>
        <v>120000</v>
      </c>
      <c r="D106" s="93">
        <f>+C106/C111</f>
        <v>7.0750632237598981E-3</v>
      </c>
      <c r="E106" s="87"/>
      <c r="F106" s="87"/>
      <c r="G106" s="75"/>
    </row>
    <row r="107" spans="2:7" ht="12" customHeight="1" x14ac:dyDescent="0.25">
      <c r="B107" s="91" t="s">
        <v>57</v>
      </c>
      <c r="C107" s="92">
        <f>G47</f>
        <v>189757.5</v>
      </c>
      <c r="D107" s="93">
        <f>(C107/C111)</f>
        <v>1.1187885914021823E-2</v>
      </c>
      <c r="E107" s="87"/>
      <c r="F107" s="87"/>
      <c r="G107" s="75"/>
    </row>
    <row r="108" spans="2:7" ht="12" customHeight="1" x14ac:dyDescent="0.25">
      <c r="B108" s="91" t="s">
        <v>31</v>
      </c>
      <c r="C108" s="92">
        <f>G77</f>
        <v>6753636</v>
      </c>
      <c r="D108" s="93">
        <f>(C108/C111)</f>
        <v>0.39818668075217417</v>
      </c>
      <c r="E108" s="87"/>
      <c r="F108" s="87"/>
      <c r="G108" s="75"/>
    </row>
    <row r="109" spans="2:7" ht="12" customHeight="1" x14ac:dyDescent="0.25">
      <c r="B109" s="91" t="s">
        <v>58</v>
      </c>
      <c r="C109" s="94">
        <f>G85</f>
        <v>6559920</v>
      </c>
      <c r="D109" s="93">
        <f>(C109/C111)</f>
        <v>0.38676540619005856</v>
      </c>
      <c r="E109" s="95"/>
      <c r="F109" s="95"/>
      <c r="G109" s="75"/>
    </row>
    <row r="110" spans="2:7" ht="12" customHeight="1" x14ac:dyDescent="0.25">
      <c r="B110" s="91" t="s">
        <v>59</v>
      </c>
      <c r="C110" s="94">
        <f>G88</f>
        <v>807665.67500000005</v>
      </c>
      <c r="D110" s="93">
        <f>(C110/C111)</f>
        <v>4.7619047619047616E-2</v>
      </c>
      <c r="E110" s="95"/>
      <c r="F110" s="95"/>
      <c r="G110" s="75"/>
    </row>
    <row r="111" spans="2:7" ht="12.75" customHeight="1" thickBot="1" x14ac:dyDescent="0.3">
      <c r="B111" s="96" t="s">
        <v>60</v>
      </c>
      <c r="C111" s="97">
        <f>SUM(C105:C110)</f>
        <v>16960979.175000001</v>
      </c>
      <c r="D111" s="98">
        <f>SUM(D105:D110)</f>
        <v>1</v>
      </c>
      <c r="E111" s="95"/>
      <c r="F111" s="95"/>
      <c r="G111" s="75" t="s">
        <v>72</v>
      </c>
    </row>
    <row r="112" spans="2:7" ht="12" customHeight="1" x14ac:dyDescent="0.25">
      <c r="B112" s="76"/>
      <c r="C112" s="74"/>
      <c r="D112" s="74"/>
      <c r="E112" s="74"/>
      <c r="F112" s="74"/>
      <c r="G112" s="75"/>
    </row>
    <row r="113" spans="2:7" ht="11.25" customHeight="1" thickBot="1" x14ac:dyDescent="0.3">
      <c r="B113" s="99"/>
      <c r="C113" s="100" t="s">
        <v>127</v>
      </c>
      <c r="D113" s="101"/>
      <c r="E113" s="102"/>
      <c r="F113" s="103"/>
      <c r="G113" s="75"/>
    </row>
    <row r="114" spans="2:7" ht="11.25" customHeight="1" x14ac:dyDescent="0.25">
      <c r="B114" s="104" t="s">
        <v>126</v>
      </c>
      <c r="C114" s="110">
        <v>65000</v>
      </c>
      <c r="D114" s="110">
        <v>72000</v>
      </c>
      <c r="E114" s="110">
        <v>75000</v>
      </c>
      <c r="F114" s="105"/>
      <c r="G114" s="106"/>
    </row>
    <row r="115" spans="2:7" ht="11.25" customHeight="1" thickBot="1" x14ac:dyDescent="0.3">
      <c r="B115" s="107" t="s">
        <v>125</v>
      </c>
      <c r="C115" s="108">
        <f>+G89/C114</f>
        <v>260.93814115384617</v>
      </c>
      <c r="D115" s="108">
        <f>+G89/D114</f>
        <v>235.56915520833334</v>
      </c>
      <c r="E115" s="109">
        <f>+G89/E114</f>
        <v>226.146389</v>
      </c>
      <c r="F115" s="105"/>
      <c r="G115" s="106"/>
    </row>
    <row r="116" spans="2:7" ht="11.25" customHeight="1" x14ac:dyDescent="0.25">
      <c r="B116" s="73" t="s">
        <v>124</v>
      </c>
      <c r="C116" s="81"/>
      <c r="D116" s="81"/>
      <c r="E116" s="81"/>
      <c r="F116" s="81"/>
      <c r="G116" s="81"/>
    </row>
  </sheetData>
  <mergeCells count="14">
    <mergeCell ref="B103:C103"/>
    <mergeCell ref="E13:F13"/>
    <mergeCell ref="E11:F11"/>
    <mergeCell ref="E10:F10"/>
    <mergeCell ref="E9:F9"/>
    <mergeCell ref="E14:F14"/>
    <mergeCell ref="E15:F15"/>
    <mergeCell ref="B17:G17"/>
    <mergeCell ref="B87:F87"/>
    <mergeCell ref="B88:F88"/>
    <mergeCell ref="B89:F89"/>
    <mergeCell ref="B90:F90"/>
    <mergeCell ref="B91:F91"/>
    <mergeCell ref="E12:F12"/>
  </mergeCells>
  <pageMargins left="0.74803149606299213" right="0.74803149606299213" top="0.98425196850393704" bottom="0.98425196850393704" header="0" footer="0"/>
  <pageSetup paperSize="14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BOTADO</vt:lpstr>
      <vt:lpstr>'TOMATE BOTADO'!Área_de_impresión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2022-06-20T17:10:47Z</cp:lastPrinted>
  <dcterms:created xsi:type="dcterms:W3CDTF">2020-11-27T12:49:26Z</dcterms:created>
  <dcterms:modified xsi:type="dcterms:W3CDTF">2022-06-22T15:04:46Z</dcterms:modified>
</cp:coreProperties>
</file>