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ANGOL\"/>
    </mc:Choice>
  </mc:AlternateContent>
  <bookViews>
    <workbookView xWindow="0" yWindow="0" windowWidth="23040" windowHeight="9375"/>
  </bookViews>
  <sheets>
    <sheet name="Tomate" sheetId="6" r:id="rId1"/>
  </sheets>
  <calcPr calcId="152511"/>
</workbook>
</file>

<file path=xl/calcChain.xml><?xml version="1.0" encoding="utf-8"?>
<calcChain xmlns="http://schemas.openxmlformats.org/spreadsheetml/2006/main">
  <c r="G60" i="6" l="1"/>
  <c r="G61" i="6"/>
  <c r="G62" i="6"/>
  <c r="G56" i="6"/>
  <c r="G52" i="6"/>
  <c r="G53" i="6"/>
  <c r="G26" i="6"/>
  <c r="G25" i="6"/>
  <c r="G67" i="6" l="1"/>
  <c r="G59" i="6"/>
  <c r="G57" i="6"/>
  <c r="G55" i="6"/>
  <c r="G50" i="6"/>
  <c r="G49" i="6"/>
  <c r="G48" i="6"/>
  <c r="G46" i="6"/>
  <c r="G41" i="6"/>
  <c r="G40" i="6"/>
  <c r="G39" i="6"/>
  <c r="G34" i="6"/>
  <c r="G33" i="6"/>
  <c r="G27" i="6"/>
  <c r="G24" i="6"/>
  <c r="G23" i="6"/>
  <c r="G22" i="6"/>
  <c r="G21" i="6"/>
  <c r="G35" i="6" l="1"/>
  <c r="C88" i="6" s="1"/>
  <c r="G68" i="6"/>
  <c r="C91" i="6" s="1"/>
  <c r="G29" i="6"/>
  <c r="C87" i="6" s="1"/>
  <c r="G73" i="6"/>
  <c r="G42" i="6" l="1"/>
  <c r="C89" i="6" s="1"/>
  <c r="G63" i="6"/>
  <c r="C90" i="6" s="1"/>
  <c r="G70" i="6" l="1"/>
  <c r="G71" i="6" s="1"/>
  <c r="G72" i="6" s="1"/>
  <c r="G74" i="6" s="1"/>
  <c r="C92" i="6" l="1"/>
  <c r="C93" i="6" s="1"/>
  <c r="E98" i="6"/>
  <c r="D98" i="6"/>
  <c r="C98" i="6"/>
  <c r="D87" i="6" l="1"/>
  <c r="D88" i="6"/>
  <c r="D89" i="6"/>
  <c r="D90" i="6"/>
  <c r="D91" i="6"/>
  <c r="D92" i="6"/>
  <c r="D93" i="6" l="1"/>
</calcChain>
</file>

<file path=xl/sharedStrings.xml><?xml version="1.0" encoding="utf-8"?>
<sst xmlns="http://schemas.openxmlformats.org/spreadsheetml/2006/main" count="177" uniqueCount="124">
  <si>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</si>
  <si>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</si>
  <si>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</si>
  <si>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</si>
  <si>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</si>
  <si>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</si>
  <si>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</si>
  <si>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</si>
  <si>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</si>
  <si>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</si>
  <si>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</si>
  <si>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</si>
  <si>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</si>
  <si>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</si>
  <si>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</si>
  <si>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</si>
  <si>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</si>
  <si>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</si>
  <si>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</si>
  <si>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</si>
  <si>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</si>
  <si>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</si>
  <si>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</si>
  <si>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</si>
  <si>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</si>
  <si>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</si>
  <si>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</si>
  <si>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</si>
  <si>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Noviembre-Diciembre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</si>
  <si>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</si>
  <si>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</si>
  <si>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</si>
  <si>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</si>
  <si>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</si>
  <si>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</si>
  <si>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</si>
  <si>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</si>
  <si>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</si>
  <si>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</si>
  <si>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</si>
  <si>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</si>
  <si>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</si>
  <si>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</si>
  <si>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</si>
  <si>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</si>
  <si>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</si>
  <si>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</si>
  <si>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</si>
  <si>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</si>
  <si>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</si>
  <si>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</si>
  <si>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</si>
  <si>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</si>
  <si>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</si>
  <si>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</si>
  <si>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</si>
  <si>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</si>
  <si>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</si>
  <si>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</si>
  <si>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</si>
  <si>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Angol</t>
  </si>
  <si>
    <t>Diciembre</t>
  </si>
  <si>
    <t>Octubre</t>
  </si>
  <si>
    <t>Araucania</t>
  </si>
  <si>
    <t>Septiembre</t>
  </si>
  <si>
    <t>Noviembre</t>
  </si>
  <si>
    <t>Vibrocultivador</t>
  </si>
  <si>
    <t>Lt</t>
  </si>
  <si>
    <t>Tomate al aire libre</t>
  </si>
  <si>
    <t>Toqui, gladiador, Colono y BT3</t>
  </si>
  <si>
    <t>Angol y Renaico/ sectores del valle regado</t>
  </si>
  <si>
    <t>Consumo regional y zona sur</t>
  </si>
  <si>
    <t>Temporales y heladas</t>
  </si>
  <si>
    <t>Aplicación agroquímicos (5)</t>
  </si>
  <si>
    <t>Octubre a Marzo</t>
  </si>
  <si>
    <t xml:space="preserve">Plantación </t>
  </si>
  <si>
    <t>Conducción de plantas</t>
  </si>
  <si>
    <t>Control de malezas</t>
  </si>
  <si>
    <t>Riego</t>
  </si>
  <si>
    <t>Noviembre-Febrero</t>
  </si>
  <si>
    <t>Cosecha y selección</t>
  </si>
  <si>
    <t>Enero-Febrero-Marzo</t>
  </si>
  <si>
    <t>Surcadura</t>
  </si>
  <si>
    <t>Aporca</t>
  </si>
  <si>
    <t>Aradura (disco, cincel)</t>
  </si>
  <si>
    <t>Agosto</t>
  </si>
  <si>
    <t>Rastrajes (offset)</t>
  </si>
  <si>
    <t>PLANTINES</t>
  </si>
  <si>
    <t>Plantines</t>
  </si>
  <si>
    <t>FUNGICIDAS</t>
  </si>
  <si>
    <t>Phyton</t>
  </si>
  <si>
    <t>Diciembre-Enero</t>
  </si>
  <si>
    <t>Metalaxil Mz</t>
  </si>
  <si>
    <t>Luna Experience</t>
  </si>
  <si>
    <t xml:space="preserve">         Diciembre- Febrero</t>
  </si>
  <si>
    <t>INSETICIDAS</t>
  </si>
  <si>
    <t>Proclaim Forte</t>
  </si>
  <si>
    <t>Enero- Marzo</t>
  </si>
  <si>
    <t>Succes</t>
  </si>
  <si>
    <t xml:space="preserve">Kg </t>
  </si>
  <si>
    <t>Salitre potasio (2 a3 aplic)</t>
  </si>
  <si>
    <t>Nitrato potasio (2 a3 aplic)</t>
  </si>
  <si>
    <t>Reposición de alambre, postes faltantes</t>
  </si>
  <si>
    <t>RENDIMIENTO (Kg/Há.)</t>
  </si>
  <si>
    <t>PRECIO ESPERADO ($/Kg)</t>
  </si>
  <si>
    <t>Costo unitario ($/Kg)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</si>
  <si>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</si>
  <si>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</si>
  <si>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ESCENARIOS COSTO UNITARIO  ($/kilos)</t>
  </si>
  <si>
    <t>Rendimiento (Kg/há)</t>
  </si>
  <si>
    <t>Enero -Abril</t>
  </si>
  <si>
    <t>Enero - Abril</t>
  </si>
  <si>
    <t xml:space="preserve">Octubre </t>
  </si>
  <si>
    <t>$/há</t>
  </si>
  <si>
    <t>COSTO TOTAL/há.</t>
  </si>
  <si>
    <t>u</t>
  </si>
  <si>
    <t>Desbrote</t>
  </si>
  <si>
    <t>HERBICIDAS</t>
  </si>
  <si>
    <t>Bectra</t>
  </si>
  <si>
    <t>lt</t>
  </si>
  <si>
    <t>Centurión</t>
  </si>
  <si>
    <t>Gamelas y cajones</t>
  </si>
  <si>
    <t>Fertilizante NPK (8-33-15)</t>
  </si>
  <si>
    <t>Nitrato e Calcio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</si>
</sst>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8" formatCode="_-* #,##0.00_-;\-* #,##0.00_-;_-* &quot;-&quot;??_-;_-@_-"/>
    <numFmt numFmtId="169" formatCode="_-* #,##0.00\ &quot;€&quot;_-;\-* #,##0.00\ &quot;€&quot;_-;_-* &quot;-&quot;??\ &quot;€&quot;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color rgb="FF000000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rgb="FFFF000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10">
    <xf numFmtId="0" fontId="0" fillId="0" borderId="0" applyNumberFormat="0" applyFill="0" applyBorder="0" applyProtection="0"/>
    <xf numFmtId="43" fontId="4" fillId="0" borderId="0" applyFont="0" applyFill="0" applyBorder="0" applyAlignment="0" applyProtection="0"/>
    <xf numFmtId="0" fontId="1" fillId="0" borderId="19"/>
    <xf numFmtId="168" fontId="6" fillId="0" borderId="19" applyFont="0" applyFill="0" applyBorder="0" applyAlignment="0" applyProtection="0"/>
    <xf numFmtId="167" fontId="5" fillId="0" borderId="19" applyFont="0" applyFill="0" applyBorder="0" applyAlignment="0" applyProtection="0"/>
    <xf numFmtId="169" fontId="5" fillId="0" borderId="19" applyFont="0" applyFill="0" applyBorder="0" applyAlignment="0" applyProtection="0"/>
    <xf numFmtId="0" fontId="5" fillId="0" borderId="19"/>
    <xf numFmtId="0" fontId="5" fillId="0" borderId="19"/>
    <xf numFmtId="0" fontId="5" fillId="0" borderId="19"/>
    <xf numFmtId="9" fontId="5" fillId="0" borderId="19" applyFont="0" applyFill="0" applyBorder="0" applyAlignment="0" applyProtection="0"/>
  </cellStyleXfs>
  <cellXfs count="18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7" xfId="0" applyFont="1" applyFill="1" applyBorder="1" applyAlignment="1"/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49" fontId="3" fillId="3" borderId="56" xfId="0" applyNumberFormat="1" applyFont="1" applyFill="1" applyBorder="1" applyAlignment="1">
      <alignment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vertical="center"/>
    </xf>
    <xf numFmtId="3" fontId="3" fillId="3" borderId="56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10" fillId="0" borderId="52" xfId="0" applyFont="1" applyBorder="1" applyAlignment="1">
      <alignment horizontal="right" wrapText="1"/>
    </xf>
    <xf numFmtId="0" fontId="2" fillId="2" borderId="6" xfId="0" applyFont="1" applyFill="1" applyBorder="1" applyAlignment="1"/>
    <xf numFmtId="0" fontId="10" fillId="0" borderId="52" xfId="0" applyFont="1" applyBorder="1" applyAlignment="1">
      <alignment horizontal="right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9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9" fillId="3" borderId="53" xfId="0" applyNumberFormat="1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left" wrapText="1"/>
    </xf>
    <xf numFmtId="0" fontId="10" fillId="0" borderId="52" xfId="0" applyFont="1" applyBorder="1" applyAlignment="1">
      <alignment horizontal="center"/>
    </xf>
    <xf numFmtId="3" fontId="12" fillId="0" borderId="52" xfId="1" applyNumberFormat="1" applyFont="1" applyBorder="1" applyAlignment="1">
      <alignment horizontal="right"/>
    </xf>
    <xf numFmtId="3" fontId="7" fillId="9" borderId="52" xfId="0" applyNumberFormat="1" applyFont="1" applyFill="1" applyBorder="1"/>
    <xf numFmtId="0" fontId="10" fillId="0" borderId="52" xfId="0" applyFont="1" applyBorder="1" applyAlignment="1">
      <alignment horizontal="left"/>
    </xf>
    <xf numFmtId="0" fontId="7" fillId="0" borderId="52" xfId="0" applyFont="1" applyBorder="1" applyAlignment="1">
      <alignment horizontal="center"/>
    </xf>
    <xf numFmtId="3" fontId="2" fillId="2" borderId="10" xfId="0" applyNumberFormat="1" applyFont="1" applyFill="1" applyBorder="1" applyAlignment="1"/>
    <xf numFmtId="49" fontId="9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9" fillId="3" borderId="13" xfId="0" applyNumberFormat="1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 wrapText="1"/>
    </xf>
    <xf numFmtId="0" fontId="10" fillId="0" borderId="55" xfId="0" applyFont="1" applyBorder="1" applyAlignment="1">
      <alignment horizontal="left"/>
    </xf>
    <xf numFmtId="0" fontId="10" fillId="0" borderId="55" xfId="0" applyFont="1" applyBorder="1" applyAlignment="1">
      <alignment horizontal="center"/>
    </xf>
    <xf numFmtId="3" fontId="12" fillId="0" borderId="55" xfId="0" applyNumberFormat="1" applyFont="1" applyBorder="1" applyAlignment="1">
      <alignment horizontal="right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9" fillId="3" borderId="57" xfId="0" applyNumberFormat="1" applyFont="1" applyFill="1" applyBorder="1" applyAlignment="1">
      <alignment horizontal="center" vertical="center"/>
    </xf>
    <xf numFmtId="49" fontId="9" fillId="3" borderId="57" xfId="0" applyNumberFormat="1" applyFont="1" applyFill="1" applyBorder="1" applyAlignment="1">
      <alignment horizontal="center" vertical="center" wrapText="1"/>
    </xf>
    <xf numFmtId="0" fontId="10" fillId="0" borderId="52" xfId="0" applyFont="1" applyFill="1" applyBorder="1"/>
    <xf numFmtId="0" fontId="10" fillId="0" borderId="52" xfId="0" applyFont="1" applyFill="1" applyBorder="1" applyAlignment="1">
      <alignment horizontal="center"/>
    </xf>
    <xf numFmtId="3" fontId="10" fillId="0" borderId="52" xfId="1" applyNumberFormat="1" applyFont="1" applyFill="1" applyBorder="1"/>
    <xf numFmtId="49" fontId="9" fillId="3" borderId="11" xfId="0" applyNumberFormat="1" applyFont="1" applyFill="1" applyBorder="1" applyAlignment="1">
      <alignment horizontal="center" vertical="center" wrapText="1"/>
    </xf>
    <xf numFmtId="0" fontId="13" fillId="0" borderId="52" xfId="6" applyFont="1" applyBorder="1" applyAlignment="1">
      <alignment horizontal="left"/>
    </xf>
    <xf numFmtId="0" fontId="7" fillId="0" borderId="52" xfId="6" applyFont="1" applyBorder="1" applyAlignment="1">
      <alignment horizontal="center"/>
    </xf>
    <xf numFmtId="3" fontId="7" fillId="0" borderId="52" xfId="6" applyNumberFormat="1" applyFont="1" applyBorder="1" applyAlignment="1">
      <alignment horizontal="right"/>
    </xf>
    <xf numFmtId="0" fontId="7" fillId="0" borderId="52" xfId="6" applyFont="1" applyBorder="1" applyAlignment="1">
      <alignment horizontal="left"/>
    </xf>
    <xf numFmtId="3" fontId="7" fillId="0" borderId="52" xfId="6" applyNumberFormat="1" applyFont="1" applyFill="1" applyBorder="1" applyAlignment="1">
      <alignment horizontal="right"/>
    </xf>
    <xf numFmtId="0" fontId="7" fillId="0" borderId="52" xfId="6" applyFont="1" applyFill="1" applyBorder="1" applyAlignment="1">
      <alignment horizontal="left"/>
    </xf>
    <xf numFmtId="0" fontId="13" fillId="0" borderId="52" xfId="6" applyFont="1" applyFill="1" applyBorder="1" applyAlignment="1">
      <alignment horizontal="left"/>
    </xf>
    <xf numFmtId="0" fontId="7" fillId="0" borderId="52" xfId="6" applyFont="1" applyBorder="1" applyAlignment="1"/>
    <xf numFmtId="0" fontId="13" fillId="0" borderId="52" xfId="6" applyFont="1" applyBorder="1" applyAlignment="1"/>
    <xf numFmtId="3" fontId="7" fillId="0" borderId="52" xfId="6" applyNumberFormat="1" applyFont="1" applyBorder="1" applyAlignment="1">
      <alignment horizontal="center"/>
    </xf>
    <xf numFmtId="0" fontId="7" fillId="0" borderId="52" xfId="6" applyFont="1" applyBorder="1" applyAlignment="1">
      <alignment horizontal="left" wrapText="1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9" fillId="3" borderId="11" xfId="0" applyNumberFormat="1" applyFont="1" applyFill="1" applyBorder="1" applyAlignment="1">
      <alignment horizontal="center" vertical="center"/>
    </xf>
    <xf numFmtId="0" fontId="7" fillId="0" borderId="52" xfId="0" applyFont="1" applyBorder="1" applyAlignment="1">
      <alignment wrapText="1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9" fillId="5" borderId="23" xfId="0" applyNumberFormat="1" applyFont="1" applyFill="1" applyBorder="1" applyAlignment="1">
      <alignment vertical="center"/>
    </xf>
    <xf numFmtId="0" fontId="9" fillId="5" borderId="24" xfId="0" applyFont="1" applyFill="1" applyBorder="1" applyAlignment="1">
      <alignment vertical="center"/>
    </xf>
    <xf numFmtId="165" fontId="9" fillId="5" borderId="25" xfId="0" applyNumberFormat="1" applyFont="1" applyFill="1" applyBorder="1" applyAlignment="1">
      <alignment vertical="center"/>
    </xf>
    <xf numFmtId="49" fontId="9" fillId="3" borderId="26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165" fontId="9" fillId="3" borderId="27" xfId="0" applyNumberFormat="1" applyFont="1" applyFill="1" applyBorder="1" applyAlignment="1">
      <alignment vertical="center"/>
    </xf>
    <xf numFmtId="49" fontId="9" fillId="5" borderId="26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165" fontId="9" fillId="5" borderId="27" xfId="0" applyNumberFormat="1" applyFont="1" applyFill="1" applyBorder="1" applyAlignment="1">
      <alignment vertical="center"/>
    </xf>
    <xf numFmtId="49" fontId="9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165" fontId="9" fillId="2" borderId="1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2" fillId="2" borderId="41" xfId="0" applyFont="1" applyFill="1" applyBorder="1" applyAlignment="1"/>
    <xf numFmtId="0" fontId="2" fillId="2" borderId="42" xfId="0" applyFont="1" applyFill="1" applyBorder="1" applyAlignment="1"/>
    <xf numFmtId="49" fontId="2" fillId="2" borderId="43" xfId="0" applyNumberFormat="1" applyFont="1" applyFill="1" applyBorder="1" applyAlignment="1">
      <alignment vertical="center"/>
    </xf>
    <xf numFmtId="0" fontId="2" fillId="2" borderId="19" xfId="0" applyFont="1" applyFill="1" applyBorder="1" applyAlignment="1"/>
    <xf numFmtId="0" fontId="2" fillId="2" borderId="44" xfId="0" applyFont="1" applyFill="1" applyBorder="1" applyAlignment="1"/>
    <xf numFmtId="49" fontId="2" fillId="2" borderId="45" xfId="0" applyNumberFormat="1" applyFont="1" applyFill="1" applyBorder="1" applyAlignment="1">
      <alignment vertical="center"/>
    </xf>
    <xf numFmtId="0" fontId="2" fillId="2" borderId="46" xfId="0" applyFont="1" applyFill="1" applyBorder="1" applyAlignment="1"/>
    <xf numFmtId="0" fontId="2" fillId="2" borderId="47" xfId="0" applyFont="1" applyFill="1" applyBorder="1" applyAlignment="1"/>
    <xf numFmtId="0" fontId="2" fillId="8" borderId="39" xfId="0" applyFont="1" applyFill="1" applyBorder="1" applyAlignment="1"/>
    <xf numFmtId="0" fontId="2" fillId="6" borderId="19" xfId="0" applyFont="1" applyFill="1" applyBorder="1" applyAlignment="1"/>
    <xf numFmtId="49" fontId="14" fillId="7" borderId="30" xfId="0" applyNumberFormat="1" applyFont="1" applyFill="1" applyBorder="1" applyAlignment="1">
      <alignment vertical="center"/>
    </xf>
    <xf numFmtId="49" fontId="14" fillId="2" borderId="32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9" fontId="2" fillId="2" borderId="33" xfId="0" applyNumberFormat="1" applyFont="1" applyFill="1" applyBorder="1" applyAlignment="1"/>
    <xf numFmtId="0" fontId="14" fillId="2" borderId="5" xfId="0" applyNumberFormat="1" applyFont="1" applyFill="1" applyBorder="1" applyAlignment="1">
      <alignment vertical="center"/>
    </xf>
    <xf numFmtId="166" fontId="14" fillId="2" borderId="5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49" fontId="14" fillId="7" borderId="34" xfId="0" applyNumberFormat="1" applyFont="1" applyFill="1" applyBorder="1" applyAlignment="1">
      <alignment vertical="center"/>
    </xf>
    <xf numFmtId="166" fontId="14" fillId="7" borderId="35" xfId="0" applyNumberFormat="1" applyFont="1" applyFill="1" applyBorder="1" applyAlignment="1">
      <alignment vertical="center"/>
    </xf>
    <xf numFmtId="9" fontId="14" fillId="7" borderId="36" xfId="0" applyNumberFormat="1" applyFont="1" applyFill="1" applyBorder="1" applyAlignment="1">
      <alignment vertical="center"/>
    </xf>
    <xf numFmtId="0" fontId="17" fillId="8" borderId="18" xfId="0" applyFont="1" applyFill="1" applyBorder="1" applyAlignment="1">
      <alignment vertical="center"/>
    </xf>
    <xf numFmtId="0" fontId="17" fillId="8" borderId="19" xfId="0" applyFont="1" applyFill="1" applyBorder="1" applyAlignment="1">
      <alignment vertical="center"/>
    </xf>
    <xf numFmtId="0" fontId="17" fillId="8" borderId="48" xfId="0" applyFont="1" applyFill="1" applyBorder="1" applyAlignment="1">
      <alignment vertical="center"/>
    </xf>
    <xf numFmtId="0" fontId="9" fillId="6" borderId="18" xfId="0" applyFont="1" applyFill="1" applyBorder="1" applyAlignment="1">
      <alignment vertical="center"/>
    </xf>
    <xf numFmtId="49" fontId="13" fillId="7" borderId="49" xfId="0" applyNumberFormat="1" applyFont="1" applyFill="1" applyBorder="1" applyAlignment="1">
      <alignment vertical="center"/>
    </xf>
    <xf numFmtId="0" fontId="14" fillId="6" borderId="19" xfId="0" applyFont="1" applyFill="1" applyBorder="1" applyAlignment="1">
      <alignment vertical="center"/>
    </xf>
    <xf numFmtId="165" fontId="14" fillId="2" borderId="19" xfId="0" applyNumberFormat="1" applyFont="1" applyFill="1" applyBorder="1" applyAlignment="1">
      <alignment vertical="center"/>
    </xf>
    <xf numFmtId="49" fontId="13" fillId="7" borderId="34" xfId="0" applyNumberFormat="1" applyFont="1" applyFill="1" applyBorder="1" applyAlignment="1">
      <alignment vertical="center"/>
    </xf>
    <xf numFmtId="166" fontId="13" fillId="7" borderId="35" xfId="0" applyNumberFormat="1" applyFont="1" applyFill="1" applyBorder="1" applyAlignment="1">
      <alignment vertical="center"/>
    </xf>
    <xf numFmtId="166" fontId="13" fillId="7" borderId="36" xfId="0" applyNumberFormat="1" applyFont="1" applyFill="1" applyBorder="1" applyAlignment="1">
      <alignment vertical="center"/>
    </xf>
    <xf numFmtId="0" fontId="2" fillId="0" borderId="0" xfId="0" applyNumberFormat="1" applyFont="1" applyAlignment="1"/>
    <xf numFmtId="49" fontId="18" fillId="8" borderId="19" xfId="0" applyNumberFormat="1" applyFont="1" applyFill="1" applyBorder="1" applyAlignment="1">
      <alignment vertical="center"/>
    </xf>
    <xf numFmtId="3" fontId="13" fillId="7" borderId="50" xfId="0" applyNumberFormat="1" applyFont="1" applyFill="1" applyBorder="1" applyAlignment="1">
      <alignment vertical="center"/>
    </xf>
    <xf numFmtId="3" fontId="13" fillId="7" borderId="51" xfId="0" applyNumberFormat="1" applyFont="1" applyFill="1" applyBorder="1" applyAlignment="1">
      <alignment vertical="center"/>
    </xf>
    <xf numFmtId="0" fontId="7" fillId="9" borderId="52" xfId="0" applyFont="1" applyFill="1" applyBorder="1" applyAlignment="1">
      <alignment horizontal="center"/>
    </xf>
    <xf numFmtId="49" fontId="14" fillId="7" borderId="20" xfId="0" applyNumberFormat="1" applyFont="1" applyFill="1" applyBorder="1" applyAlignment="1">
      <alignment horizontal="right" vertical="center"/>
    </xf>
    <xf numFmtId="49" fontId="2" fillId="7" borderId="31" xfId="0" applyNumberFormat="1" applyFont="1" applyFill="1" applyBorder="1" applyAlignment="1">
      <alignment horizontal="right"/>
    </xf>
    <xf numFmtId="0" fontId="10" fillId="0" borderId="52" xfId="0" applyFont="1" applyFill="1" applyBorder="1" applyAlignment="1">
      <alignment horizontal="right"/>
    </xf>
    <xf numFmtId="3" fontId="10" fillId="0" borderId="52" xfId="1" applyNumberFormat="1" applyFont="1" applyFill="1" applyBorder="1" applyAlignment="1">
      <alignment horizontal="right" vertical="center" wrapText="1"/>
    </xf>
    <xf numFmtId="165" fontId="9" fillId="5" borderId="29" xfId="0" applyNumberFormat="1" applyFont="1" applyFill="1" applyBorder="1" applyAlignment="1">
      <alignment vertical="center"/>
    </xf>
    <xf numFmtId="0" fontId="7" fillId="0" borderId="52" xfId="6" applyFont="1" applyBorder="1" applyAlignment="1">
      <alignment horizontal="right"/>
    </xf>
    <xf numFmtId="3" fontId="7" fillId="0" borderId="52" xfId="0" applyNumberFormat="1" applyFont="1" applyBorder="1" applyAlignment="1">
      <alignment horizontal="left"/>
    </xf>
    <xf numFmtId="17" fontId="10" fillId="0" borderId="52" xfId="0" applyNumberFormat="1" applyFont="1" applyBorder="1" applyAlignment="1">
      <alignment horizontal="left"/>
    </xf>
    <xf numFmtId="3" fontId="7" fillId="9" borderId="52" xfId="0" applyNumberFormat="1" applyFont="1" applyFill="1" applyBorder="1" applyAlignment="1">
      <alignment horizontal="left"/>
    </xf>
    <xf numFmtId="3" fontId="10" fillId="9" borderId="52" xfId="0" applyNumberFormat="1" applyFont="1" applyFill="1" applyBorder="1" applyAlignment="1">
      <alignment horizontal="left"/>
    </xf>
    <xf numFmtId="0" fontId="10" fillId="0" borderId="52" xfId="0" applyFont="1" applyBorder="1" applyAlignment="1">
      <alignment horizontal="left" vertical="top" wrapText="1"/>
    </xf>
    <xf numFmtId="0" fontId="0" fillId="2" borderId="58" xfId="0" applyFont="1" applyFill="1" applyBorder="1" applyAlignment="1"/>
    <xf numFmtId="0" fontId="2" fillId="2" borderId="59" xfId="0" applyFont="1" applyFill="1" applyBorder="1" applyAlignment="1">
      <alignment wrapText="1"/>
    </xf>
    <xf numFmtId="49" fontId="9" fillId="3" borderId="55" xfId="0" applyNumberFormat="1" applyFont="1" applyFill="1" applyBorder="1" applyAlignment="1">
      <alignment vertical="center" wrapText="1"/>
    </xf>
    <xf numFmtId="0" fontId="10" fillId="0" borderId="55" xfId="0" applyFont="1" applyBorder="1" applyAlignment="1">
      <alignment horizontal="right"/>
    </xf>
    <xf numFmtId="3" fontId="7" fillId="9" borderId="55" xfId="0" applyNumberFormat="1" applyFont="1" applyFill="1" applyBorder="1" applyAlignment="1">
      <alignment horizontal="right"/>
    </xf>
    <xf numFmtId="0" fontId="3" fillId="3" borderId="56" xfId="0" applyFont="1" applyFill="1" applyBorder="1" applyAlignment="1">
      <alignment horizontal="right" vertical="center"/>
    </xf>
    <xf numFmtId="3" fontId="3" fillId="3" borderId="56" xfId="0" applyNumberFormat="1" applyFont="1" applyFill="1" applyBorder="1" applyAlignment="1">
      <alignment horizontal="right" vertical="center"/>
    </xf>
    <xf numFmtId="0" fontId="0" fillId="2" borderId="60" xfId="0" applyFont="1" applyFill="1" applyBorder="1" applyAlignment="1"/>
    <xf numFmtId="0" fontId="10" fillId="0" borderId="61" xfId="0" applyFont="1" applyBorder="1" applyAlignment="1">
      <alignment horizontal="left"/>
    </xf>
    <xf numFmtId="0" fontId="10" fillId="0" borderId="61" xfId="0" applyFont="1" applyBorder="1" applyAlignment="1">
      <alignment horizontal="center"/>
    </xf>
    <xf numFmtId="3" fontId="12" fillId="0" borderId="61" xfId="1" applyNumberFormat="1" applyFont="1" applyBorder="1" applyAlignment="1">
      <alignment horizontal="right"/>
    </xf>
    <xf numFmtId="3" fontId="7" fillId="9" borderId="61" xfId="0" applyNumberFormat="1" applyFont="1" applyFill="1" applyBorder="1"/>
    <xf numFmtId="0" fontId="0" fillId="2" borderId="62" xfId="0" applyFont="1" applyFill="1" applyBorder="1" applyAlignment="1"/>
    <xf numFmtId="0" fontId="7" fillId="0" borderId="61" xfId="6" applyFont="1" applyFill="1" applyBorder="1" applyAlignment="1">
      <alignment horizontal="left"/>
    </xf>
    <xf numFmtId="0" fontId="7" fillId="0" borderId="61" xfId="6" applyFont="1" applyBorder="1" applyAlignment="1">
      <alignment horizontal="center"/>
    </xf>
    <xf numFmtId="0" fontId="7" fillId="0" borderId="61" xfId="6" applyFont="1" applyBorder="1" applyAlignment="1">
      <alignment horizontal="right"/>
    </xf>
    <xf numFmtId="3" fontId="7" fillId="0" borderId="61" xfId="6" applyNumberFormat="1" applyFont="1" applyFill="1" applyBorder="1" applyAlignment="1">
      <alignment horizontal="right"/>
    </xf>
    <xf numFmtId="0" fontId="13" fillId="0" borderId="61" xfId="6" applyFont="1" applyFill="1" applyBorder="1" applyAlignment="1">
      <alignment horizontal="left"/>
    </xf>
    <xf numFmtId="0" fontId="7" fillId="0" borderId="61" xfId="6" applyFont="1" applyBorder="1" applyAlignment="1">
      <alignment horizontal="left" wrapText="1"/>
    </xf>
    <xf numFmtId="3" fontId="7" fillId="0" borderId="61" xfId="6" applyNumberFormat="1" applyFont="1" applyBorder="1" applyAlignment="1">
      <alignment horizontal="right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1" fillId="3" borderId="5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49" fontId="16" fillId="8" borderId="37" xfId="0" applyNumberFormat="1" applyFont="1" applyFill="1" applyBorder="1" applyAlignment="1">
      <alignment vertical="center"/>
    </xf>
    <xf numFmtId="0" fontId="14" fillId="8" borderId="38" xfId="0" applyFont="1" applyFill="1" applyBorder="1" applyAlignment="1">
      <alignment vertical="center"/>
    </xf>
    <xf numFmtId="49" fontId="19" fillId="3" borderId="5" xfId="0" applyNumberFormat="1" applyFont="1" applyFill="1" applyBorder="1" applyAlignment="1">
      <alignment wrapText="1"/>
    </xf>
    <xf numFmtId="0" fontId="19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7" fillId="2" borderId="5" xfId="0" applyNumberFormat="1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2" fillId="2" borderId="55" xfId="0" applyNumberFormat="1" applyFont="1" applyFill="1" applyBorder="1" applyAlignment="1">
      <alignment horizontal="left" vertical="center" wrapText="1"/>
    </xf>
    <xf numFmtId="0" fontId="10" fillId="0" borderId="52" xfId="0" applyFont="1" applyFill="1" applyBorder="1" applyAlignment="1">
      <alignment horizontal="left" wrapText="1"/>
    </xf>
    <xf numFmtId="0" fontId="10" fillId="9" borderId="52" xfId="0" applyFont="1" applyFill="1" applyBorder="1" applyAlignment="1">
      <alignment horizontal="left"/>
    </xf>
    <xf numFmtId="0" fontId="10" fillId="9" borderId="52" xfId="0" applyFont="1" applyFill="1" applyBorder="1" applyAlignment="1">
      <alignment horizontal="left" wrapText="1"/>
    </xf>
    <xf numFmtId="3" fontId="7" fillId="9" borderId="52" xfId="0" applyNumberFormat="1" applyFont="1" applyFill="1" applyBorder="1" applyAlignment="1">
      <alignment horizontal="right"/>
    </xf>
    <xf numFmtId="0" fontId="3" fillId="3" borderId="54" xfId="0" applyFont="1" applyFill="1" applyBorder="1" applyAlignment="1">
      <alignment horizontal="right" vertical="center"/>
    </xf>
    <xf numFmtId="3" fontId="3" fillId="3" borderId="54" xfId="0" applyNumberFormat="1" applyFont="1" applyFill="1" applyBorder="1" applyAlignment="1">
      <alignment horizontal="right" vertical="center"/>
    </xf>
    <xf numFmtId="164" fontId="7" fillId="9" borderId="52" xfId="0" applyNumberFormat="1" applyFont="1" applyFill="1" applyBorder="1" applyAlignment="1"/>
    <xf numFmtId="0" fontId="7" fillId="9" borderId="52" xfId="0" applyFont="1" applyFill="1" applyBorder="1" applyAlignment="1"/>
    <xf numFmtId="3" fontId="7" fillId="9" borderId="52" xfId="0" applyNumberFormat="1" applyFont="1" applyFill="1" applyBorder="1" applyAlignment="1"/>
    <xf numFmtId="3" fontId="10" fillId="0" borderId="52" xfId="0" applyNumberFormat="1" applyFont="1" applyBorder="1" applyAlignment="1"/>
  </cellXfs>
  <cellStyles count="10">
    <cellStyle name="Millares" xfId="1" builtinId="3"/>
    <cellStyle name="Millares 2" xfId="4"/>
    <cellStyle name="Millares 3" xfId="3"/>
    <cellStyle name="Moneda 2" xfId="5"/>
    <cellStyle name="Normal" xfId="0" builtinId="0"/>
    <cellStyle name="Normal 2" xfId="6"/>
    <cellStyle name="Normal 3" xfId="2"/>
    <cellStyle name="Normal 4" xfId="7"/>
    <cellStyle name="Normal 4 2" xfId="8"/>
    <cellStyle name="Porcentaje 2" xfId="9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4610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1"/>
  <sheetViews>
    <sheetView tabSelected="1" topLeftCell="A76" workbookViewId="0">
      <selection activeCell="F12" sqref="F12"/>
    </sheetView>
  </sheetViews>
  <sheetFormatPr baseColWidth="10" defaultColWidth="10.85546875" defaultRowHeight="11.25" customHeight="1"/>
  <cols>
    <col min="1" max="1" width="4.42578125" style="1" customWidth="1"/>
    <col min="2" max="2" width="22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137"/>
      <c r="C8" s="3"/>
      <c r="D8" s="2"/>
      <c r="E8" s="3"/>
      <c r="F8" s="3"/>
      <c r="G8" s="3"/>
    </row>
    <row r="9" spans="1:7" ht="12" customHeight="1">
      <c r="A9" s="7"/>
      <c r="B9" s="139" t="s">
        <v>0</v>
      </c>
      <c r="C9" s="30" t="s">
        <v>68</v>
      </c>
      <c r="D9" s="17"/>
      <c r="E9" s="163" t="s">
        <v>103</v>
      </c>
      <c r="F9" s="164"/>
      <c r="G9" s="132">
        <v>90000</v>
      </c>
    </row>
    <row r="10" spans="1:7" ht="18" customHeight="1">
      <c r="A10" s="7"/>
      <c r="B10" s="171" t="s">
        <v>1</v>
      </c>
      <c r="C10" s="172" t="s">
        <v>69</v>
      </c>
      <c r="D10" s="17"/>
      <c r="E10" s="165" t="s">
        <v>2</v>
      </c>
      <c r="F10" s="166"/>
      <c r="G10" s="133" t="s">
        <v>110</v>
      </c>
    </row>
    <row r="11" spans="1:7" ht="18" customHeight="1">
      <c r="A11" s="7"/>
      <c r="B11" s="171" t="s">
        <v>3</v>
      </c>
      <c r="C11" s="34" t="s">
        <v>4</v>
      </c>
      <c r="D11" s="17"/>
      <c r="E11" s="167" t="s">
        <v>104</v>
      </c>
      <c r="F11" s="168"/>
      <c r="G11" s="134">
        <v>400</v>
      </c>
    </row>
    <row r="12" spans="1:7" ht="18" customHeight="1">
      <c r="A12" s="7"/>
      <c r="B12" s="171" t="s">
        <v>5</v>
      </c>
      <c r="C12" s="34" t="s">
        <v>63</v>
      </c>
      <c r="D12" s="17"/>
      <c r="E12" s="157" t="s">
        <v>6</v>
      </c>
      <c r="F12" s="158"/>
      <c r="G12" s="135">
        <v>36000000</v>
      </c>
    </row>
    <row r="13" spans="1:7" ht="35.25" customHeight="1">
      <c r="A13" s="7"/>
      <c r="B13" s="171" t="s">
        <v>7</v>
      </c>
      <c r="C13" s="173" t="s">
        <v>60</v>
      </c>
      <c r="D13" s="17"/>
      <c r="E13" s="165" t="s">
        <v>8</v>
      </c>
      <c r="F13" s="166"/>
      <c r="G13" s="136" t="s">
        <v>71</v>
      </c>
    </row>
    <row r="14" spans="1:7" ht="29.25" customHeight="1">
      <c r="A14" s="7"/>
      <c r="B14" s="171" t="s">
        <v>9</v>
      </c>
      <c r="C14" s="174" t="s">
        <v>70</v>
      </c>
      <c r="D14" s="17"/>
      <c r="E14" s="165" t="s">
        <v>10</v>
      </c>
      <c r="F14" s="166"/>
      <c r="G14" s="133" t="s">
        <v>111</v>
      </c>
    </row>
    <row r="15" spans="1:7" ht="18" customHeight="1">
      <c r="A15" s="7"/>
      <c r="B15" s="171" t="s">
        <v>11</v>
      </c>
      <c r="C15" s="133">
        <v>44713</v>
      </c>
      <c r="D15" s="17"/>
      <c r="E15" s="169" t="s">
        <v>12</v>
      </c>
      <c r="F15" s="170"/>
      <c r="G15" s="34" t="s">
        <v>72</v>
      </c>
    </row>
    <row r="16" spans="1:7" ht="12" customHeight="1">
      <c r="A16" s="2"/>
      <c r="B16" s="138"/>
      <c r="C16" s="19"/>
      <c r="D16" s="20"/>
      <c r="E16" s="21"/>
      <c r="F16" s="21"/>
      <c r="G16" s="22"/>
    </row>
    <row r="17" spans="1:7" ht="12" customHeight="1">
      <c r="A17" s="5"/>
      <c r="B17" s="159" t="s">
        <v>13</v>
      </c>
      <c r="C17" s="160"/>
      <c r="D17" s="160"/>
      <c r="E17" s="160"/>
      <c r="F17" s="160"/>
      <c r="G17" s="160"/>
    </row>
    <row r="18" spans="1:7" ht="12" customHeight="1">
      <c r="A18" s="2"/>
      <c r="B18" s="23"/>
      <c r="C18" s="24"/>
      <c r="D18" s="24"/>
      <c r="E18" s="24"/>
      <c r="F18" s="25"/>
      <c r="G18" s="25"/>
    </row>
    <row r="19" spans="1:7" ht="12" customHeight="1">
      <c r="A19" s="4"/>
      <c r="B19" s="26" t="s">
        <v>14</v>
      </c>
      <c r="C19" s="27"/>
      <c r="D19" s="28"/>
      <c r="E19" s="28"/>
      <c r="F19" s="28"/>
      <c r="G19" s="28"/>
    </row>
    <row r="20" spans="1:7" ht="24" customHeight="1">
      <c r="A20" s="5"/>
      <c r="B20" s="29" t="s">
        <v>15</v>
      </c>
      <c r="C20" s="29" t="s">
        <v>16</v>
      </c>
      <c r="D20" s="29" t="s">
        <v>17</v>
      </c>
      <c r="E20" s="29" t="s">
        <v>18</v>
      </c>
      <c r="F20" s="29" t="s">
        <v>19</v>
      </c>
      <c r="G20" s="29" t="s">
        <v>20</v>
      </c>
    </row>
    <row r="21" spans="1:7" ht="12.75" customHeight="1">
      <c r="A21" s="7"/>
      <c r="B21" s="30" t="s">
        <v>73</v>
      </c>
      <c r="C21" s="31" t="s">
        <v>21</v>
      </c>
      <c r="D21" s="31">
        <v>12</v>
      </c>
      <c r="E21" s="16" t="s">
        <v>74</v>
      </c>
      <c r="F21" s="32">
        <v>20000</v>
      </c>
      <c r="G21" s="175">
        <f t="shared" ref="G21:G27" si="0">D21*F21</f>
        <v>240000</v>
      </c>
    </row>
    <row r="22" spans="1:7" ht="12.75" customHeight="1">
      <c r="A22" s="7"/>
      <c r="B22" s="34" t="s">
        <v>75</v>
      </c>
      <c r="C22" s="31" t="s">
        <v>21</v>
      </c>
      <c r="D22" s="31">
        <v>20</v>
      </c>
      <c r="E22" s="18" t="s">
        <v>62</v>
      </c>
      <c r="F22" s="32">
        <v>20000</v>
      </c>
      <c r="G22" s="175">
        <f t="shared" si="0"/>
        <v>400000</v>
      </c>
    </row>
    <row r="23" spans="1:7" ht="12.75" customHeight="1">
      <c r="A23" s="7"/>
      <c r="B23" s="34" t="s">
        <v>76</v>
      </c>
      <c r="C23" s="31" t="s">
        <v>21</v>
      </c>
      <c r="D23" s="31">
        <v>36</v>
      </c>
      <c r="E23" s="18" t="s">
        <v>28</v>
      </c>
      <c r="F23" s="32">
        <v>20000</v>
      </c>
      <c r="G23" s="175">
        <f t="shared" si="0"/>
        <v>720000</v>
      </c>
    </row>
    <row r="24" spans="1:7" ht="12.75" customHeight="1">
      <c r="A24" s="7"/>
      <c r="B24" s="34" t="s">
        <v>77</v>
      </c>
      <c r="C24" s="31" t="s">
        <v>21</v>
      </c>
      <c r="D24" s="31">
        <v>30</v>
      </c>
      <c r="E24" s="18" t="s">
        <v>28</v>
      </c>
      <c r="F24" s="32">
        <v>20000</v>
      </c>
      <c r="G24" s="175">
        <f t="shared" si="0"/>
        <v>600000</v>
      </c>
    </row>
    <row r="25" spans="1:7" ht="12.75" customHeight="1">
      <c r="A25" s="144"/>
      <c r="B25" s="145" t="s">
        <v>116</v>
      </c>
      <c r="C25" s="31" t="s">
        <v>21</v>
      </c>
      <c r="D25" s="146">
        <v>15</v>
      </c>
      <c r="E25" s="18" t="s">
        <v>28</v>
      </c>
      <c r="F25" s="147">
        <v>20000</v>
      </c>
      <c r="G25" s="175">
        <f t="shared" si="0"/>
        <v>300000</v>
      </c>
    </row>
    <row r="26" spans="1:7" ht="12.75" customHeight="1">
      <c r="A26" s="144"/>
      <c r="B26" s="145"/>
      <c r="C26" s="31" t="s">
        <v>21</v>
      </c>
      <c r="D26" s="146">
        <v>20</v>
      </c>
      <c r="E26" s="18" t="s">
        <v>28</v>
      </c>
      <c r="F26" s="147">
        <v>20000</v>
      </c>
      <c r="G26" s="175">
        <f t="shared" si="0"/>
        <v>400000</v>
      </c>
    </row>
    <row r="27" spans="1:7" ht="12.75" customHeight="1">
      <c r="A27" s="7"/>
      <c r="B27" s="30" t="s">
        <v>78</v>
      </c>
      <c r="C27" s="31" t="s">
        <v>21</v>
      </c>
      <c r="D27" s="35">
        <v>24</v>
      </c>
      <c r="E27" s="18" t="s">
        <v>79</v>
      </c>
      <c r="F27" s="32">
        <v>20000</v>
      </c>
      <c r="G27" s="175">
        <f t="shared" si="0"/>
        <v>480000</v>
      </c>
    </row>
    <row r="28" spans="1:7" ht="12.75" customHeight="1">
      <c r="A28" s="7"/>
      <c r="B28" s="34" t="s">
        <v>80</v>
      </c>
      <c r="C28" s="31" t="s">
        <v>21</v>
      </c>
      <c r="D28" s="31">
        <v>180</v>
      </c>
      <c r="E28" s="18" t="s">
        <v>81</v>
      </c>
      <c r="F28" s="32">
        <v>22000</v>
      </c>
      <c r="G28" s="175">
        <v>9680000</v>
      </c>
    </row>
    <row r="29" spans="1:7" ht="12.75" customHeight="1">
      <c r="A29" s="5"/>
      <c r="B29" s="9" t="s">
        <v>22</v>
      </c>
      <c r="C29" s="10"/>
      <c r="D29" s="10"/>
      <c r="E29" s="176"/>
      <c r="F29" s="176"/>
      <c r="G29" s="177">
        <f>SUM(G21:G28)</f>
        <v>12820000</v>
      </c>
    </row>
    <row r="30" spans="1:7" ht="12" customHeight="1">
      <c r="A30" s="2"/>
      <c r="B30" s="23"/>
      <c r="C30" s="25"/>
      <c r="D30" s="25"/>
      <c r="E30" s="25"/>
      <c r="F30" s="36"/>
      <c r="G30" s="36"/>
    </row>
    <row r="31" spans="1:7" ht="12" customHeight="1">
      <c r="A31" s="4"/>
      <c r="B31" s="37" t="s">
        <v>23</v>
      </c>
      <c r="C31" s="38"/>
      <c r="D31" s="39"/>
      <c r="E31" s="39"/>
      <c r="F31" s="40"/>
      <c r="G31" s="40"/>
    </row>
    <row r="32" spans="1:7" ht="24" customHeight="1">
      <c r="A32" s="4"/>
      <c r="B32" s="41" t="s">
        <v>15</v>
      </c>
      <c r="C32" s="42" t="s">
        <v>16</v>
      </c>
      <c r="D32" s="42" t="s">
        <v>17</v>
      </c>
      <c r="E32" s="41" t="s">
        <v>18</v>
      </c>
      <c r="F32" s="42" t="s">
        <v>19</v>
      </c>
      <c r="G32" s="41" t="s">
        <v>20</v>
      </c>
    </row>
    <row r="33" spans="1:11" ht="12" customHeight="1">
      <c r="A33" s="4"/>
      <c r="B33" s="43" t="s">
        <v>82</v>
      </c>
      <c r="C33" s="44" t="s">
        <v>59</v>
      </c>
      <c r="D33" s="44">
        <v>2</v>
      </c>
      <c r="E33" s="140" t="s">
        <v>62</v>
      </c>
      <c r="F33" s="45">
        <v>50000</v>
      </c>
      <c r="G33" s="141">
        <f>D33*F33</f>
        <v>100000</v>
      </c>
    </row>
    <row r="34" spans="1:11" ht="12" customHeight="1">
      <c r="A34" s="7"/>
      <c r="B34" s="43" t="s">
        <v>83</v>
      </c>
      <c r="C34" s="44" t="s">
        <v>59</v>
      </c>
      <c r="D34" s="44">
        <v>4</v>
      </c>
      <c r="E34" s="140" t="s">
        <v>61</v>
      </c>
      <c r="F34" s="45">
        <v>50000</v>
      </c>
      <c r="G34" s="141">
        <f>D34*F34</f>
        <v>200000</v>
      </c>
    </row>
    <row r="35" spans="1:11" ht="12" customHeight="1">
      <c r="A35" s="4"/>
      <c r="B35" s="11" t="s">
        <v>24</v>
      </c>
      <c r="C35" s="12"/>
      <c r="D35" s="12"/>
      <c r="E35" s="142"/>
      <c r="F35" s="142"/>
      <c r="G35" s="143">
        <f>SUM(G33:G34)</f>
        <v>300000</v>
      </c>
    </row>
    <row r="36" spans="1:11" ht="12" customHeight="1">
      <c r="A36" s="2"/>
      <c r="B36" s="46"/>
      <c r="C36" s="47"/>
      <c r="D36" s="47"/>
      <c r="E36" s="47"/>
      <c r="F36" s="48"/>
      <c r="G36" s="48"/>
    </row>
    <row r="37" spans="1:11" ht="12" customHeight="1">
      <c r="A37" s="4"/>
      <c r="B37" s="37" t="s">
        <v>25</v>
      </c>
      <c r="C37" s="38"/>
      <c r="D37" s="39"/>
      <c r="E37" s="39"/>
      <c r="F37" s="40"/>
      <c r="G37" s="40"/>
    </row>
    <row r="38" spans="1:11" ht="24" customHeight="1">
      <c r="A38" s="4"/>
      <c r="B38" s="49" t="s">
        <v>15</v>
      </c>
      <c r="C38" s="49" t="s">
        <v>16</v>
      </c>
      <c r="D38" s="49" t="s">
        <v>17</v>
      </c>
      <c r="E38" s="49" t="s">
        <v>18</v>
      </c>
      <c r="F38" s="50" t="s">
        <v>19</v>
      </c>
      <c r="G38" s="49" t="s">
        <v>20</v>
      </c>
    </row>
    <row r="39" spans="1:11" ht="12.75" customHeight="1">
      <c r="A39" s="7"/>
      <c r="B39" s="51" t="s">
        <v>84</v>
      </c>
      <c r="C39" s="52" t="s">
        <v>26</v>
      </c>
      <c r="D39" s="52">
        <v>0.4</v>
      </c>
      <c r="E39" s="128" t="s">
        <v>85</v>
      </c>
      <c r="F39" s="129">
        <v>125000</v>
      </c>
      <c r="G39" s="53">
        <f>D39*F39</f>
        <v>50000</v>
      </c>
    </row>
    <row r="40" spans="1:11" ht="12.75" customHeight="1">
      <c r="A40" s="7"/>
      <c r="B40" s="51" t="s">
        <v>86</v>
      </c>
      <c r="C40" s="52" t="s">
        <v>26</v>
      </c>
      <c r="D40" s="52">
        <v>0.8</v>
      </c>
      <c r="E40" s="128" t="s">
        <v>27</v>
      </c>
      <c r="F40" s="129">
        <v>80000</v>
      </c>
      <c r="G40" s="53">
        <f t="shared" ref="G40:G41" si="1">D40*F40</f>
        <v>64000</v>
      </c>
    </row>
    <row r="41" spans="1:11" ht="12.75" customHeight="1">
      <c r="A41" s="7"/>
      <c r="B41" s="51" t="s">
        <v>66</v>
      </c>
      <c r="C41" s="52" t="s">
        <v>26</v>
      </c>
      <c r="D41" s="52">
        <v>0.8</v>
      </c>
      <c r="E41" s="128" t="s">
        <v>27</v>
      </c>
      <c r="F41" s="129">
        <v>80000</v>
      </c>
      <c r="G41" s="53">
        <f t="shared" si="1"/>
        <v>64000</v>
      </c>
    </row>
    <row r="42" spans="1:11" ht="12.75" customHeight="1">
      <c r="A42" s="4"/>
      <c r="B42" s="11" t="s">
        <v>29</v>
      </c>
      <c r="C42" s="12"/>
      <c r="D42" s="12"/>
      <c r="E42" s="12"/>
      <c r="F42" s="13"/>
      <c r="G42" s="14">
        <f>SUM(G39:G41)</f>
        <v>178000</v>
      </c>
    </row>
    <row r="43" spans="1:11" ht="12" customHeight="1">
      <c r="A43" s="2"/>
      <c r="B43" s="46"/>
      <c r="C43" s="47"/>
      <c r="D43" s="47"/>
      <c r="E43" s="47"/>
      <c r="F43" s="48"/>
      <c r="G43" s="48"/>
    </row>
    <row r="44" spans="1:11" ht="12" customHeight="1">
      <c r="A44" s="4"/>
      <c r="B44" s="37" t="s">
        <v>30</v>
      </c>
      <c r="C44" s="38"/>
      <c r="D44" s="39"/>
      <c r="E44" s="39"/>
      <c r="F44" s="40"/>
      <c r="G44" s="40"/>
    </row>
    <row r="45" spans="1:11" ht="24" customHeight="1">
      <c r="A45" s="4"/>
      <c r="B45" s="54" t="s">
        <v>31</v>
      </c>
      <c r="C45" s="54" t="s">
        <v>32</v>
      </c>
      <c r="D45" s="54" t="s">
        <v>33</v>
      </c>
      <c r="E45" s="54" t="s">
        <v>18</v>
      </c>
      <c r="F45" s="54" t="s">
        <v>19</v>
      </c>
      <c r="G45" s="54" t="s">
        <v>20</v>
      </c>
      <c r="K45" s="8"/>
    </row>
    <row r="46" spans="1:11" ht="12.75" customHeight="1">
      <c r="A46" s="5"/>
      <c r="B46" s="55" t="s">
        <v>87</v>
      </c>
      <c r="C46" s="56" t="s">
        <v>88</v>
      </c>
      <c r="D46" s="64">
        <v>18000</v>
      </c>
      <c r="E46" s="131" t="s">
        <v>64</v>
      </c>
      <c r="F46" s="57">
        <v>180</v>
      </c>
      <c r="G46" s="33">
        <f>D46*F46</f>
        <v>3240000</v>
      </c>
      <c r="K46" s="8"/>
    </row>
    <row r="47" spans="1:11" ht="12.75" customHeight="1">
      <c r="A47" s="5"/>
      <c r="B47" s="55" t="s">
        <v>89</v>
      </c>
      <c r="C47" s="56"/>
      <c r="D47" s="56"/>
      <c r="E47" s="131"/>
      <c r="F47" s="57"/>
      <c r="G47" s="33"/>
      <c r="K47" s="8"/>
    </row>
    <row r="48" spans="1:11" ht="12.75" customHeight="1">
      <c r="A48" s="5"/>
      <c r="B48" s="58" t="s">
        <v>90</v>
      </c>
      <c r="C48" s="56" t="s">
        <v>67</v>
      </c>
      <c r="D48" s="56">
        <v>2</v>
      </c>
      <c r="E48" s="131" t="s">
        <v>91</v>
      </c>
      <c r="F48" s="59">
        <v>72000</v>
      </c>
      <c r="G48" s="33">
        <f t="shared" ref="G48:G54" si="2">D48*F48</f>
        <v>144000</v>
      </c>
      <c r="K48" s="8"/>
    </row>
    <row r="49" spans="1:11" ht="12.75" customHeight="1">
      <c r="A49" s="5"/>
      <c r="B49" s="58" t="s">
        <v>92</v>
      </c>
      <c r="C49" s="56" t="s">
        <v>35</v>
      </c>
      <c r="D49" s="56">
        <v>2</v>
      </c>
      <c r="E49" s="131" t="s">
        <v>65</v>
      </c>
      <c r="F49" s="59">
        <v>32500</v>
      </c>
      <c r="G49" s="33">
        <f t="shared" si="2"/>
        <v>65000</v>
      </c>
      <c r="K49" s="8"/>
    </row>
    <row r="50" spans="1:11" ht="12.75" customHeight="1">
      <c r="A50" s="5"/>
      <c r="B50" s="60" t="s">
        <v>93</v>
      </c>
      <c r="C50" s="56" t="s">
        <v>67</v>
      </c>
      <c r="D50" s="56">
        <v>2</v>
      </c>
      <c r="E50" s="131" t="s">
        <v>94</v>
      </c>
      <c r="F50" s="59">
        <v>90000</v>
      </c>
      <c r="G50" s="33">
        <f t="shared" si="2"/>
        <v>180000</v>
      </c>
      <c r="K50" s="8"/>
    </row>
    <row r="51" spans="1:11" ht="12.75" customHeight="1">
      <c r="A51" s="149"/>
      <c r="B51" s="154" t="s">
        <v>117</v>
      </c>
      <c r="C51" s="151"/>
      <c r="D51" s="151"/>
      <c r="E51" s="152"/>
      <c r="F51" s="153"/>
      <c r="G51" s="33"/>
      <c r="K51" s="8"/>
    </row>
    <row r="52" spans="1:11" ht="12.75" customHeight="1">
      <c r="A52" s="149"/>
      <c r="B52" s="150" t="s">
        <v>118</v>
      </c>
      <c r="C52" s="151" t="s">
        <v>119</v>
      </c>
      <c r="D52" s="151">
        <v>2</v>
      </c>
      <c r="E52" s="152" t="s">
        <v>91</v>
      </c>
      <c r="F52" s="153">
        <v>47500</v>
      </c>
      <c r="G52" s="33">
        <f t="shared" si="2"/>
        <v>95000</v>
      </c>
      <c r="K52" s="8"/>
    </row>
    <row r="53" spans="1:11" ht="12.75" customHeight="1">
      <c r="A53" s="149"/>
      <c r="B53" s="150" t="s">
        <v>120</v>
      </c>
      <c r="C53" s="151" t="s">
        <v>119</v>
      </c>
      <c r="D53" s="151">
        <v>2</v>
      </c>
      <c r="E53" s="152" t="s">
        <v>91</v>
      </c>
      <c r="F53" s="153">
        <v>42600</v>
      </c>
      <c r="G53" s="33">
        <f t="shared" si="2"/>
        <v>85200</v>
      </c>
      <c r="K53" s="8"/>
    </row>
    <row r="54" spans="1:11" ht="12.75" customHeight="1">
      <c r="A54" s="5"/>
      <c r="B54" s="61" t="s">
        <v>95</v>
      </c>
      <c r="C54" s="56"/>
      <c r="D54" s="56"/>
      <c r="E54" s="131"/>
      <c r="F54" s="59"/>
      <c r="G54" s="33"/>
      <c r="K54" s="8"/>
    </row>
    <row r="55" spans="1:11" ht="12.75" customHeight="1">
      <c r="A55" s="5"/>
      <c r="B55" s="60" t="s">
        <v>96</v>
      </c>
      <c r="C55" s="56" t="s">
        <v>35</v>
      </c>
      <c r="D55" s="56">
        <v>2</v>
      </c>
      <c r="E55" s="131" t="s">
        <v>97</v>
      </c>
      <c r="F55" s="59">
        <v>105000</v>
      </c>
      <c r="G55" s="33">
        <f t="shared" ref="G55:G57" si="3">D55*F55</f>
        <v>210000</v>
      </c>
      <c r="K55" s="8"/>
    </row>
    <row r="56" spans="1:11" ht="12.75" customHeight="1">
      <c r="A56" s="149"/>
      <c r="B56" s="150" t="s">
        <v>121</v>
      </c>
      <c r="C56" s="151" t="s">
        <v>16</v>
      </c>
      <c r="D56" s="151">
        <v>5000</v>
      </c>
      <c r="E56" s="152" t="s">
        <v>97</v>
      </c>
      <c r="F56" s="153">
        <v>500</v>
      </c>
      <c r="G56" s="148">
        <f t="shared" si="3"/>
        <v>2500000</v>
      </c>
      <c r="K56" s="8"/>
    </row>
    <row r="57" spans="1:11" ht="12.75" customHeight="1">
      <c r="A57" s="5"/>
      <c r="B57" s="62" t="s">
        <v>98</v>
      </c>
      <c r="C57" s="56" t="s">
        <v>67</v>
      </c>
      <c r="D57" s="56">
        <v>0.5</v>
      </c>
      <c r="E57" s="131" t="s">
        <v>97</v>
      </c>
      <c r="F57" s="57">
        <v>620000</v>
      </c>
      <c r="G57" s="33">
        <f t="shared" si="3"/>
        <v>310000</v>
      </c>
      <c r="K57" s="8"/>
    </row>
    <row r="58" spans="1:11" ht="12.75" customHeight="1">
      <c r="A58" s="5"/>
      <c r="B58" s="63" t="s">
        <v>34</v>
      </c>
      <c r="C58" s="56"/>
      <c r="D58" s="56"/>
      <c r="E58" s="131"/>
      <c r="F58" s="57"/>
      <c r="G58" s="33"/>
      <c r="K58" s="8"/>
    </row>
    <row r="59" spans="1:11" ht="12.75" customHeight="1">
      <c r="A59" s="5"/>
      <c r="B59" s="58" t="s">
        <v>122</v>
      </c>
      <c r="C59" s="56" t="s">
        <v>99</v>
      </c>
      <c r="D59" s="64">
        <v>800</v>
      </c>
      <c r="E59" s="131" t="s">
        <v>62</v>
      </c>
      <c r="F59" s="57">
        <v>1420</v>
      </c>
      <c r="G59" s="33">
        <f>D59*F59</f>
        <v>1136000</v>
      </c>
    </row>
    <row r="60" spans="1:11" ht="12.75" customHeight="1">
      <c r="A60" s="5"/>
      <c r="B60" s="65" t="s">
        <v>100</v>
      </c>
      <c r="C60" s="56" t="s">
        <v>99</v>
      </c>
      <c r="D60" s="56">
        <v>600</v>
      </c>
      <c r="E60" s="131" t="s">
        <v>28</v>
      </c>
      <c r="F60" s="57">
        <v>1400</v>
      </c>
      <c r="G60" s="33">
        <f t="shared" ref="G60:G62" si="4">D60*F60</f>
        <v>840000</v>
      </c>
    </row>
    <row r="61" spans="1:11" ht="12.75" customHeight="1">
      <c r="A61" s="149"/>
      <c r="B61" s="155" t="s">
        <v>123</v>
      </c>
      <c r="C61" s="151" t="s">
        <v>35</v>
      </c>
      <c r="D61" s="151">
        <v>300</v>
      </c>
      <c r="E61" s="152" t="s">
        <v>91</v>
      </c>
      <c r="F61" s="156">
        <v>800</v>
      </c>
      <c r="G61" s="33">
        <f t="shared" si="4"/>
        <v>240000</v>
      </c>
    </row>
    <row r="62" spans="1:11" ht="12.75" customHeight="1">
      <c r="A62" s="5"/>
      <c r="B62" s="65" t="s">
        <v>101</v>
      </c>
      <c r="C62" s="56" t="s">
        <v>99</v>
      </c>
      <c r="D62" s="56">
        <v>700</v>
      </c>
      <c r="E62" s="131" t="s">
        <v>97</v>
      </c>
      <c r="F62" s="57">
        <v>1800</v>
      </c>
      <c r="G62" s="33">
        <f t="shared" si="4"/>
        <v>1260000</v>
      </c>
    </row>
    <row r="63" spans="1:11" ht="13.5" customHeight="1">
      <c r="A63" s="4"/>
      <c r="B63" s="66" t="s">
        <v>36</v>
      </c>
      <c r="C63" s="67"/>
      <c r="D63" s="67"/>
      <c r="E63" s="67"/>
      <c r="F63" s="68"/>
      <c r="G63" s="69">
        <f>SUM(G46:G62)</f>
        <v>10305200</v>
      </c>
    </row>
    <row r="64" spans="1:11" ht="12" customHeight="1">
      <c r="A64" s="2"/>
      <c r="B64" s="46"/>
      <c r="C64" s="47"/>
      <c r="D64" s="47"/>
      <c r="E64" s="70"/>
      <c r="F64" s="48"/>
      <c r="G64" s="48"/>
    </row>
    <row r="65" spans="1:7" ht="12" customHeight="1">
      <c r="A65" s="4"/>
      <c r="B65" s="37" t="s">
        <v>37</v>
      </c>
      <c r="C65" s="38"/>
      <c r="D65" s="39"/>
      <c r="E65" s="39"/>
      <c r="F65" s="40"/>
      <c r="G65" s="40"/>
    </row>
    <row r="66" spans="1:7" ht="24" customHeight="1">
      <c r="A66" s="4"/>
      <c r="B66" s="71" t="s">
        <v>38</v>
      </c>
      <c r="C66" s="54" t="s">
        <v>32</v>
      </c>
      <c r="D66" s="54" t="s">
        <v>33</v>
      </c>
      <c r="E66" s="71" t="s">
        <v>18</v>
      </c>
      <c r="F66" s="54" t="s">
        <v>19</v>
      </c>
      <c r="G66" s="71" t="s">
        <v>20</v>
      </c>
    </row>
    <row r="67" spans="1:7" ht="23.25" customHeight="1">
      <c r="A67" s="5"/>
      <c r="B67" s="72" t="s">
        <v>102</v>
      </c>
      <c r="C67" s="125" t="s">
        <v>115</v>
      </c>
      <c r="D67" s="178">
        <v>1</v>
      </c>
      <c r="E67" s="179" t="s">
        <v>112</v>
      </c>
      <c r="F67" s="180">
        <v>250000</v>
      </c>
      <c r="G67" s="181">
        <f>+D67*F67</f>
        <v>250000</v>
      </c>
    </row>
    <row r="68" spans="1:7" ht="13.5" customHeight="1">
      <c r="A68" s="4"/>
      <c r="B68" s="11" t="s">
        <v>39</v>
      </c>
      <c r="C68" s="12"/>
      <c r="D68" s="13"/>
      <c r="E68" s="13"/>
      <c r="F68" s="13"/>
      <c r="G68" s="14">
        <f>SUM(G67:G67)</f>
        <v>250000</v>
      </c>
    </row>
    <row r="69" spans="1:7" ht="12" customHeight="1">
      <c r="A69" s="2"/>
      <c r="B69" s="73"/>
      <c r="C69" s="73"/>
      <c r="D69" s="73"/>
      <c r="E69" s="73"/>
      <c r="F69" s="74"/>
      <c r="G69" s="74"/>
    </row>
    <row r="70" spans="1:7" ht="12" customHeight="1">
      <c r="A70" s="7"/>
      <c r="B70" s="75" t="s">
        <v>40</v>
      </c>
      <c r="C70" s="76"/>
      <c r="D70" s="76"/>
      <c r="E70" s="76"/>
      <c r="F70" s="76"/>
      <c r="G70" s="77">
        <f>G29+G42+G63+G68+G35</f>
        <v>23853200</v>
      </c>
    </row>
    <row r="71" spans="1:7" ht="12" customHeight="1">
      <c r="A71" s="7"/>
      <c r="B71" s="78" t="s">
        <v>41</v>
      </c>
      <c r="C71" s="79"/>
      <c r="D71" s="79"/>
      <c r="E71" s="79"/>
      <c r="F71" s="79"/>
      <c r="G71" s="80">
        <f>G70*0.05</f>
        <v>1192660</v>
      </c>
    </row>
    <row r="72" spans="1:7" ht="12" customHeight="1">
      <c r="A72" s="7"/>
      <c r="B72" s="81" t="s">
        <v>42</v>
      </c>
      <c r="C72" s="82"/>
      <c r="D72" s="82"/>
      <c r="E72" s="82"/>
      <c r="F72" s="82"/>
      <c r="G72" s="83">
        <f>G71+G70</f>
        <v>25045860</v>
      </c>
    </row>
    <row r="73" spans="1:7" ht="12" customHeight="1">
      <c r="A73" s="7"/>
      <c r="B73" s="78" t="s">
        <v>43</v>
      </c>
      <c r="C73" s="79"/>
      <c r="D73" s="79"/>
      <c r="E73" s="79"/>
      <c r="F73" s="79"/>
      <c r="G73" s="80">
        <f>G12</f>
        <v>36000000</v>
      </c>
    </row>
    <row r="74" spans="1:7" ht="12" customHeight="1">
      <c r="A74" s="7"/>
      <c r="B74" s="84" t="s">
        <v>44</v>
      </c>
      <c r="C74" s="85"/>
      <c r="D74" s="85"/>
      <c r="E74" s="85"/>
      <c r="F74" s="85"/>
      <c r="G74" s="130">
        <f>G73-G72</f>
        <v>10954140</v>
      </c>
    </row>
    <row r="75" spans="1:7" ht="12" customHeight="1">
      <c r="A75" s="7"/>
      <c r="B75" s="86" t="s">
        <v>106</v>
      </c>
      <c r="C75" s="87"/>
      <c r="D75" s="87"/>
      <c r="E75" s="87"/>
      <c r="F75" s="87"/>
      <c r="G75" s="88"/>
    </row>
    <row r="76" spans="1:7" ht="12.75" customHeight="1" thickBot="1">
      <c r="A76" s="7"/>
      <c r="B76" s="89"/>
      <c r="C76" s="87"/>
      <c r="D76" s="87"/>
      <c r="E76" s="87"/>
      <c r="F76" s="87"/>
      <c r="G76" s="88"/>
    </row>
    <row r="77" spans="1:7" ht="12" customHeight="1">
      <c r="A77" s="7"/>
      <c r="B77" s="90" t="s">
        <v>107</v>
      </c>
      <c r="C77" s="91"/>
      <c r="D77" s="91"/>
      <c r="E77" s="91"/>
      <c r="F77" s="92"/>
      <c r="G77" s="88"/>
    </row>
    <row r="78" spans="1:7" ht="12" customHeight="1">
      <c r="A78" s="7"/>
      <c r="B78" s="93" t="s">
        <v>45</v>
      </c>
      <c r="C78" s="94"/>
      <c r="D78" s="94"/>
      <c r="E78" s="94"/>
      <c r="F78" s="95"/>
      <c r="G78" s="88"/>
    </row>
    <row r="79" spans="1:7" ht="12" customHeight="1">
      <c r="A79" s="7"/>
      <c r="B79" s="93" t="s">
        <v>46</v>
      </c>
      <c r="C79" s="94"/>
      <c r="D79" s="94"/>
      <c r="E79" s="94"/>
      <c r="F79" s="95"/>
      <c r="G79" s="88"/>
    </row>
    <row r="80" spans="1:7" ht="12" customHeight="1">
      <c r="A80" s="7"/>
      <c r="B80" s="93" t="s">
        <v>47</v>
      </c>
      <c r="C80" s="94"/>
      <c r="D80" s="94"/>
      <c r="E80" s="94"/>
      <c r="F80" s="95"/>
      <c r="G80" s="88"/>
    </row>
    <row r="81" spans="1:7" ht="12" customHeight="1">
      <c r="A81" s="7"/>
      <c r="B81" s="93" t="s">
        <v>48</v>
      </c>
      <c r="C81" s="94"/>
      <c r="D81" s="94"/>
      <c r="E81" s="94"/>
      <c r="F81" s="95"/>
      <c r="G81" s="88"/>
    </row>
    <row r="82" spans="1:7" ht="12" customHeight="1">
      <c r="A82" s="7"/>
      <c r="B82" s="93" t="s">
        <v>49</v>
      </c>
      <c r="C82" s="94"/>
      <c r="D82" s="94"/>
      <c r="E82" s="94"/>
      <c r="F82" s="95"/>
      <c r="G82" s="88"/>
    </row>
    <row r="83" spans="1:7" ht="12.75" customHeight="1" thickBot="1">
      <c r="A83" s="7"/>
      <c r="B83" s="96" t="s">
        <v>50</v>
      </c>
      <c r="C83" s="97"/>
      <c r="D83" s="97"/>
      <c r="E83" s="97"/>
      <c r="F83" s="98"/>
      <c r="G83" s="88"/>
    </row>
    <row r="84" spans="1:7" ht="12.75" customHeight="1">
      <c r="A84" s="7"/>
      <c r="B84" s="89"/>
      <c r="C84" s="94"/>
      <c r="D84" s="94"/>
      <c r="E84" s="94"/>
      <c r="F84" s="94"/>
      <c r="G84" s="88"/>
    </row>
    <row r="85" spans="1:7" ht="15" customHeight="1" thickBot="1">
      <c r="A85" s="7"/>
      <c r="B85" s="161" t="s">
        <v>51</v>
      </c>
      <c r="C85" s="162"/>
      <c r="D85" s="99"/>
      <c r="E85" s="100"/>
      <c r="F85" s="100"/>
      <c r="G85" s="88"/>
    </row>
    <row r="86" spans="1:7" ht="12" customHeight="1">
      <c r="A86" s="7"/>
      <c r="B86" s="101" t="s">
        <v>38</v>
      </c>
      <c r="C86" s="126" t="s">
        <v>113</v>
      </c>
      <c r="D86" s="127" t="s">
        <v>52</v>
      </c>
      <c r="E86" s="100"/>
      <c r="F86" s="100"/>
      <c r="G86" s="88"/>
    </row>
    <row r="87" spans="1:7" ht="12" customHeight="1">
      <c r="A87" s="7"/>
      <c r="B87" s="102" t="s">
        <v>53</v>
      </c>
      <c r="C87" s="103">
        <f>+G29</f>
        <v>12820000</v>
      </c>
      <c r="D87" s="104">
        <f>(C87/C93)</f>
        <v>0.51186104210436378</v>
      </c>
      <c r="E87" s="100"/>
      <c r="F87" s="100"/>
      <c r="G87" s="88"/>
    </row>
    <row r="88" spans="1:7" ht="12" customHeight="1">
      <c r="A88" s="7"/>
      <c r="B88" s="102" t="s">
        <v>54</v>
      </c>
      <c r="C88" s="105">
        <f>+G35</f>
        <v>300000</v>
      </c>
      <c r="D88" s="104">
        <f>(C88/C93)</f>
        <v>1.1978027506342366E-2</v>
      </c>
      <c r="E88" s="100"/>
      <c r="F88" s="100"/>
      <c r="G88" s="88"/>
    </row>
    <row r="89" spans="1:7" ht="12" customHeight="1">
      <c r="A89" s="7"/>
      <c r="B89" s="102" t="s">
        <v>55</v>
      </c>
      <c r="C89" s="103">
        <f>+G42</f>
        <v>178000</v>
      </c>
      <c r="D89" s="104">
        <f>(C89/C93)</f>
        <v>7.1069629870964702E-3</v>
      </c>
      <c r="E89" s="100"/>
      <c r="F89" s="100"/>
      <c r="G89" s="88"/>
    </row>
    <row r="90" spans="1:7" ht="12" customHeight="1">
      <c r="A90" s="7"/>
      <c r="B90" s="102" t="s">
        <v>31</v>
      </c>
      <c r="C90" s="103">
        <f>+G63</f>
        <v>10305200</v>
      </c>
      <c r="D90" s="104">
        <f>(C90/C93)</f>
        <v>0.41145323019453117</v>
      </c>
      <c r="E90" s="100"/>
      <c r="F90" s="100"/>
      <c r="G90" s="88"/>
    </row>
    <row r="91" spans="1:7" ht="12" customHeight="1">
      <c r="A91" s="7"/>
      <c r="B91" s="102" t="s">
        <v>56</v>
      </c>
      <c r="C91" s="106">
        <f>+G68</f>
        <v>250000</v>
      </c>
      <c r="D91" s="104">
        <f>(C91/C93)</f>
        <v>9.9816895886186384E-3</v>
      </c>
      <c r="E91" s="107"/>
      <c r="F91" s="107"/>
      <c r="G91" s="88"/>
    </row>
    <row r="92" spans="1:7" ht="12" customHeight="1">
      <c r="A92" s="7"/>
      <c r="B92" s="102" t="s">
        <v>57</v>
      </c>
      <c r="C92" s="106">
        <f>+G71</f>
        <v>1192660</v>
      </c>
      <c r="D92" s="104">
        <f>(C92/C93)</f>
        <v>4.7619047619047616E-2</v>
      </c>
      <c r="E92" s="107"/>
      <c r="F92" s="107"/>
      <c r="G92" s="88"/>
    </row>
    <row r="93" spans="1:7" ht="12.75" customHeight="1" thickBot="1">
      <c r="A93" s="7"/>
      <c r="B93" s="108" t="s">
        <v>114</v>
      </c>
      <c r="C93" s="109">
        <f>SUM(C87:C92)</f>
        <v>25045860</v>
      </c>
      <c r="D93" s="110">
        <f>SUM(D87:D92)</f>
        <v>1</v>
      </c>
      <c r="E93" s="107"/>
      <c r="F93" s="107"/>
      <c r="G93" s="88"/>
    </row>
    <row r="94" spans="1:7" ht="12" customHeight="1">
      <c r="A94" s="7"/>
      <c r="B94" s="89"/>
      <c r="C94" s="87"/>
      <c r="D94" s="87"/>
      <c r="E94" s="87"/>
      <c r="F94" s="87"/>
      <c r="G94" s="88"/>
    </row>
    <row r="95" spans="1:7" ht="12.75" customHeight="1">
      <c r="A95" s="7"/>
      <c r="B95" s="15"/>
      <c r="C95" s="87"/>
      <c r="D95" s="87"/>
      <c r="E95" s="87"/>
      <c r="F95" s="87"/>
      <c r="G95" s="88"/>
    </row>
    <row r="96" spans="1:7" ht="12" customHeight="1" thickBot="1">
      <c r="A96" s="6"/>
      <c r="B96" s="111"/>
      <c r="C96" s="122" t="s">
        <v>108</v>
      </c>
      <c r="D96" s="112"/>
      <c r="E96" s="113"/>
      <c r="F96" s="114"/>
      <c r="G96" s="88"/>
    </row>
    <row r="97" spans="1:7" ht="12" customHeight="1">
      <c r="A97" s="7"/>
      <c r="B97" s="115" t="s">
        <v>109</v>
      </c>
      <c r="C97" s="123">
        <v>60000</v>
      </c>
      <c r="D97" s="123">
        <v>90000</v>
      </c>
      <c r="E97" s="124">
        <v>120000</v>
      </c>
      <c r="F97" s="116"/>
      <c r="G97" s="117"/>
    </row>
    <row r="98" spans="1:7" ht="12.75" customHeight="1" thickBot="1">
      <c r="A98" s="7"/>
      <c r="B98" s="118" t="s">
        <v>105</v>
      </c>
      <c r="C98" s="119">
        <f>(G72/C97)</f>
        <v>417.43099999999998</v>
      </c>
      <c r="D98" s="119">
        <f>(G72/D97)</f>
        <v>278.28733333333332</v>
      </c>
      <c r="E98" s="120">
        <f>(G72/E97)</f>
        <v>208.71549999999999</v>
      </c>
      <c r="F98" s="116"/>
      <c r="G98" s="117"/>
    </row>
    <row r="99" spans="1:7" ht="15.6" customHeight="1">
      <c r="A99" s="7"/>
      <c r="B99" s="86" t="s">
        <v>58</v>
      </c>
      <c r="C99" s="94"/>
      <c r="D99" s="94"/>
      <c r="E99" s="94"/>
      <c r="F99" s="94"/>
      <c r="G99" s="94"/>
    </row>
    <row r="100" spans="1:7" ht="11.25" customHeight="1">
      <c r="B100" s="121"/>
      <c r="C100" s="121"/>
      <c r="D100" s="121"/>
      <c r="E100" s="121"/>
      <c r="F100" s="121"/>
      <c r="G100" s="121"/>
    </row>
    <row r="101" spans="1:7" ht="11.25" customHeight="1">
      <c r="B101" s="121"/>
      <c r="C101" s="121"/>
      <c r="D101" s="121"/>
      <c r="E101" s="121"/>
      <c r="F101" s="121"/>
      <c r="G101" s="121"/>
    </row>
  </sheetData>
  <mergeCells count="8">
    <mergeCell ref="B17:G17"/>
    <mergeCell ref="B85:C85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2022-07-04T16:32:59Z</dcterms:modified>
</cp:coreProperties>
</file>