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0" yWindow="0" windowWidth="19170" windowHeight="6960"/>
  </bookViews>
  <sheets>
    <sheet name="Trebol Rosado-Ballica" sheetId="1" r:id="rId1"/>
  </sheets>
  <calcPr calcId="162913"/>
</workbook>
</file>

<file path=xl/calcChain.xml><?xml version="1.0" encoding="utf-8"?>
<calcChain xmlns="http://schemas.openxmlformats.org/spreadsheetml/2006/main">
  <c r="G23" i="1" l="1"/>
  <c r="G12" i="1" l="1"/>
  <c r="G36" i="1"/>
  <c r="G50" i="1" l="1"/>
  <c r="G48" i="1"/>
  <c r="G46" i="1"/>
  <c r="G45" i="1"/>
  <c r="G43" i="1"/>
  <c r="G42" i="1"/>
  <c r="G35" i="1"/>
  <c r="G34" i="1"/>
  <c r="G33" i="1"/>
  <c r="G22" i="1"/>
  <c r="G21" i="1"/>
  <c r="G37" i="1" l="1"/>
  <c r="G24" i="1"/>
  <c r="G51" i="1"/>
  <c r="E86" i="1"/>
  <c r="C86" i="1"/>
  <c r="D86" i="1"/>
  <c r="G61" i="1" l="1"/>
  <c r="C75" i="1"/>
  <c r="G55" i="1"/>
  <c r="G56" i="1" l="1"/>
  <c r="C79" i="1" s="1"/>
  <c r="C78" i="1"/>
  <c r="G58" i="1" l="1"/>
  <c r="G59" i="1" s="1"/>
  <c r="C80" i="1" s="1"/>
  <c r="C77" i="1"/>
  <c r="C81" i="1" l="1"/>
  <c r="D77" i="1" s="1"/>
  <c r="G60" i="1"/>
  <c r="G62" i="1" s="1"/>
  <c r="D75" i="1" l="1"/>
  <c r="D78" i="1"/>
  <c r="D79" i="1"/>
  <c r="D80" i="1"/>
  <c r="D81" i="1" l="1"/>
</calcChain>
</file>

<file path=xl/sharedStrings.xml><?xml version="1.0" encoding="utf-8"?>
<sst xmlns="http://schemas.openxmlformats.org/spreadsheetml/2006/main" count="141" uniqueCount="103">
  <si>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</si>
  <si>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</si>
  <si>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</si>
  <si>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</si>
  <si>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</si>
  <si>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</si>
  <si>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</si>
  <si>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</si>
  <si>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</si>
  <si>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</si>
  <si>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</si>
  <si>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</si>
  <si>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</si>
  <si>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</si>
  <si>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</si>
  <si>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</si>
  <si>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</si>
  <si>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</si>
  <si>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</si>
  <si>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</si>
  <si>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</si>
  <si>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</si>
  <si>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</si>
  <si>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</si>
  <si>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</si>
  <si>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</si>
  <si>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</si>
  <si>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</si>
  <si>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</si>
  <si>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</si>
  <si>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</si>
  <si>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</si>
  <si>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</si>
  <si>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</si>
  <si>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</si>
  <si>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</si>
  <si>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</si>
  <si>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</si>
  <si>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</si>
  <si>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</si>
  <si>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</si>
  <si>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</si>
  <si>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</si>
  <si>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</si>
  <si>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</si>
  <si>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</si>
  <si>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</si>
  <si>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</si>
  <si>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</si>
  <si>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</si>
  <si>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</si>
  <si>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</si>
  <si>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</si>
  <si>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</si>
  <si>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</si>
  <si>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PRECIO ESPERADO ($/UNID)</t>
  </si>
  <si>
    <t>MEDIO</t>
  </si>
  <si>
    <t>N° Jornadas/HA.</t>
  </si>
  <si>
    <t>Cantidad (Kg/l/u)/HA.</t>
  </si>
  <si>
    <t>TREBOL ROSADO-BALLICA</t>
  </si>
  <si>
    <t>QUIÑIQUELI -NUI</t>
  </si>
  <si>
    <t>JH</t>
  </si>
  <si>
    <t>SEMILLA</t>
  </si>
  <si>
    <t>FERTILIZANTES</t>
  </si>
  <si>
    <t>HERBICIDA</t>
  </si>
  <si>
    <t>MCPA-750</t>
  </si>
  <si>
    <t>INSECTICIDA</t>
  </si>
  <si>
    <t>ABRIL</t>
  </si>
  <si>
    <t>REGIONAL</t>
  </si>
  <si>
    <t>FEBRERO MARZO</t>
  </si>
  <si>
    <t>SEQUIA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</si>
  <si>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</si>
  <si>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</si>
  <si>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RIEGOS</t>
  </si>
  <si>
    <t>OCT-NOV</t>
  </si>
  <si>
    <t>ANUAL</t>
  </si>
  <si>
    <t>N/A</t>
  </si>
  <si>
    <t>JM</t>
  </si>
  <si>
    <t>ABRIL-MAYO</t>
  </si>
  <si>
    <t>ARADURA</t>
  </si>
  <si>
    <t>RASTRAJES</t>
  </si>
  <si>
    <t>ACARREO INSUMOS</t>
  </si>
  <si>
    <t>SIEMBRA Y FERTILIZACION</t>
  </si>
  <si>
    <t>SEMILLA TREBOL ROSADO QUIÑEQUELI</t>
  </si>
  <si>
    <t>SEMILLA BALLICA TETRONE</t>
  </si>
  <si>
    <t>SUPER FOSFATO TRIPLE</t>
  </si>
  <si>
    <t>MURIATO DE POTASIO</t>
  </si>
  <si>
    <t>LORSBAN</t>
  </si>
  <si>
    <t>KG</t>
  </si>
  <si>
    <t>LTS</t>
  </si>
  <si>
    <t>ENFARDADURA</t>
  </si>
  <si>
    <t xml:space="preserve">UN </t>
  </si>
  <si>
    <t>FEBRERO</t>
  </si>
  <si>
    <t>ACEQUIADURA</t>
  </si>
  <si>
    <t>APLICACIÓN DE INSEC-HERBIC</t>
  </si>
  <si>
    <t>SEPT-ENE</t>
  </si>
  <si>
    <t>RENDIMIENTO (FARDOS/HA.)</t>
  </si>
  <si>
    <t>Rendimiento (Un/hà)</t>
  </si>
  <si>
    <t>Costo unitario ($/Un) (*)</t>
  </si>
  <si>
    <t>ESCENARIOS COSTO UNITARIO  ($/Un)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</si>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</sst>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</numFmts>
  <fonts count="24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2" fontId="8" fillId="0" borderId="0" applyFont="0" applyFill="0" applyBorder="0" applyAlignment="0" applyProtection="0"/>
  </cellStyleXfs>
  <cellXfs count="114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49" fontId="4" fillId="2" borderId="10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9" fillId="4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3" fillId="2" borderId="1" xfId="0" applyFont="1" applyFill="1" applyBorder="1" applyAlignment="1"/>
    <xf numFmtId="49" fontId="13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5" borderId="1" xfId="0" applyFont="1" applyFill="1" applyBorder="1" applyAlignment="1"/>
    <xf numFmtId="0" fontId="10" fillId="5" borderId="1" xfId="0" applyFont="1" applyFill="1" applyBorder="1" applyAlignment="1">
      <alignment vertical="center"/>
    </xf>
    <xf numFmtId="0" fontId="11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16" fillId="0" borderId="1" xfId="0" applyFont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16" fillId="8" borderId="10" xfId="0" applyNumberFormat="1" applyFont="1" applyFill="1" applyBorder="1" applyAlignment="1">
      <alignment horizontal="right"/>
    </xf>
    <xf numFmtId="3" fontId="16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16" fillId="8" borderId="10" xfId="0" applyFont="1" applyFill="1" applyBorder="1" applyAlignment="1">
      <alignment horizontal="right"/>
    </xf>
    <xf numFmtId="17" fontId="16" fillId="0" borderId="10" xfId="0" applyNumberFormat="1" applyFont="1" applyBorder="1" applyAlignment="1">
      <alignment horizontal="right"/>
    </xf>
    <xf numFmtId="164" fontId="10" fillId="2" borderId="1" xfId="0" applyNumberFormat="1" applyFont="1" applyFill="1" applyBorder="1" applyAlignment="1">
      <alignment vertical="center"/>
    </xf>
    <xf numFmtId="0" fontId="13" fillId="0" borderId="1" xfId="0" applyNumberFormat="1" applyFont="1" applyBorder="1" applyAlignment="1"/>
    <xf numFmtId="0" fontId="13" fillId="0" borderId="0" xfId="0" applyNumberFormat="1" applyFont="1" applyAlignment="1"/>
    <xf numFmtId="0" fontId="13" fillId="0" borderId="0" xfId="0" applyFont="1" applyAlignment="1"/>
    <xf numFmtId="0" fontId="23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7" borderId="10" xfId="0" applyFont="1" applyFill="1" applyBorder="1" applyAlignment="1"/>
    <xf numFmtId="49" fontId="11" fillId="6" borderId="10" xfId="0" applyNumberFormat="1" applyFont="1" applyFill="1" applyBorder="1" applyAlignment="1">
      <alignment vertical="center"/>
    </xf>
    <xf numFmtId="49" fontId="11" fillId="6" borderId="10" xfId="0" applyNumberFormat="1" applyFont="1" applyFill="1" applyBorder="1" applyAlignment="1">
      <alignment horizontal="center" vertical="center"/>
    </xf>
    <xf numFmtId="49" fontId="13" fillId="6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0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6" borderId="10" xfId="0" applyNumberFormat="1" applyFont="1" applyFill="1" applyBorder="1" applyAlignment="1">
      <alignment vertical="center"/>
    </xf>
    <xf numFmtId="9" fontId="11" fillId="6" borderId="10" xfId="0" applyNumberFormat="1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vertical="center"/>
    </xf>
    <xf numFmtId="41" fontId="11" fillId="6" borderId="10" xfId="7" applyFont="1" applyFill="1" applyBorder="1" applyAlignment="1">
      <alignment vertical="center"/>
    </xf>
    <xf numFmtId="167" fontId="16" fillId="8" borderId="10" xfId="8" applyNumberFormat="1" applyFont="1" applyFill="1" applyBorder="1" applyAlignment="1">
      <alignment horizontal="right"/>
    </xf>
    <xf numFmtId="49" fontId="7" fillId="4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6" fillId="0" borderId="10" xfId="0" applyFont="1" applyBorder="1" applyAlignment="1">
      <alignment horizontal="left"/>
    </xf>
    <xf numFmtId="49" fontId="7" fillId="3" borderId="10" xfId="0" applyNumberFormat="1" applyFont="1" applyFill="1" applyBorder="1" applyAlignment="1">
      <alignment vertical="center"/>
    </xf>
    <xf numFmtId="0" fontId="18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3" fontId="16" fillId="0" borderId="10" xfId="0" applyNumberFormat="1" applyFont="1" applyBorder="1"/>
    <xf numFmtId="3" fontId="18" fillId="0" borderId="10" xfId="0" applyNumberFormat="1" applyFont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3" fontId="19" fillId="0" borderId="10" xfId="0" applyNumberFormat="1" applyFont="1" applyBorder="1" applyAlignment="1">
      <alignment horizontal="right" vertical="center" wrapText="1"/>
    </xf>
    <xf numFmtId="167" fontId="19" fillId="0" borderId="10" xfId="0" applyNumberFormat="1" applyFont="1" applyBorder="1" applyAlignment="1">
      <alignment horizontal="right" vertical="center" wrapText="1"/>
    </xf>
    <xf numFmtId="0" fontId="4" fillId="8" borderId="10" xfId="1" applyFont="1" applyFill="1" applyBorder="1" applyAlignment="1">
      <alignment horizontal="left"/>
    </xf>
    <xf numFmtId="0" fontId="16" fillId="8" borderId="10" xfId="0" applyFont="1" applyFill="1" applyBorder="1"/>
    <xf numFmtId="49" fontId="7" fillId="4" borderId="11" xfId="0" applyNumberFormat="1" applyFont="1" applyFill="1" applyBorder="1" applyAlignment="1">
      <alignment vertical="center"/>
    </xf>
    <xf numFmtId="0" fontId="4" fillId="8" borderId="10" xfId="1" applyFont="1" applyFill="1" applyBorder="1" applyAlignment="1">
      <alignment horizontal="center"/>
    </xf>
    <xf numFmtId="3" fontId="4" fillId="8" borderId="10" xfId="1" applyNumberFormat="1" applyFont="1" applyFill="1" applyBorder="1" applyAlignment="1">
      <alignment horizontal="right"/>
    </xf>
    <xf numFmtId="3" fontId="18" fillId="8" borderId="10" xfId="1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center"/>
    </xf>
    <xf numFmtId="0" fontId="20" fillId="8" borderId="10" xfId="0" applyFont="1" applyFill="1" applyBorder="1" applyAlignment="1">
      <alignment wrapText="1"/>
    </xf>
    <xf numFmtId="0" fontId="18" fillId="8" borderId="10" xfId="0" applyFont="1" applyFill="1" applyBorder="1"/>
    <xf numFmtId="0" fontId="21" fillId="8" borderId="10" xfId="0" applyFont="1" applyFill="1" applyBorder="1"/>
    <xf numFmtId="0" fontId="16" fillId="8" borderId="10" xfId="0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center" wrapText="1"/>
    </xf>
    <xf numFmtId="3" fontId="16" fillId="8" borderId="10" xfId="0" applyNumberFormat="1" applyFont="1" applyFill="1" applyBorder="1" applyAlignment="1">
      <alignment wrapText="1"/>
    </xf>
    <xf numFmtId="3" fontId="16" fillId="8" borderId="10" xfId="0" applyNumberFormat="1" applyFont="1" applyFill="1" applyBorder="1" applyAlignment="1">
      <alignment horizontal="right" vertical="center"/>
    </xf>
    <xf numFmtId="3" fontId="18" fillId="8" borderId="10" xfId="0" applyNumberFormat="1" applyFont="1" applyFill="1" applyBorder="1"/>
    <xf numFmtId="0" fontId="19" fillId="0" borderId="10" xfId="0" applyFont="1" applyBorder="1" applyAlignment="1">
      <alignment vertical="center" wrapText="1"/>
    </xf>
    <xf numFmtId="3" fontId="19" fillId="0" borderId="10" xfId="0" applyNumberFormat="1" applyFont="1" applyBorder="1" applyAlignment="1">
      <alignment vertical="center" wrapText="1"/>
    </xf>
    <xf numFmtId="49" fontId="9" fillId="4" borderId="12" xfId="0" applyNumberFormat="1" applyFont="1" applyFill="1" applyBorder="1" applyAlignment="1">
      <alignment vertical="center"/>
    </xf>
    <xf numFmtId="0" fontId="9" fillId="4" borderId="13" xfId="0" applyFont="1" applyFill="1" applyBorder="1" applyAlignment="1">
      <alignment vertical="center"/>
    </xf>
    <xf numFmtId="164" fontId="9" fillId="4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4" fontId="9" fillId="3" borderId="16" xfId="0" applyNumberFormat="1" applyFont="1" applyFill="1" applyBorder="1" applyAlignment="1">
      <alignment vertical="center"/>
    </xf>
    <xf numFmtId="49" fontId="9" fillId="4" borderId="15" xfId="0" applyNumberFormat="1" applyFont="1" applyFill="1" applyBorder="1" applyAlignment="1">
      <alignment vertical="center"/>
    </xf>
    <xf numFmtId="164" fontId="9" fillId="4" borderId="16" xfId="0" applyNumberFormat="1" applyFont="1" applyFill="1" applyBorder="1" applyAlignment="1">
      <alignment vertical="center"/>
    </xf>
    <xf numFmtId="49" fontId="9" fillId="4" borderId="17" xfId="0" applyNumberFormat="1" applyFont="1" applyFill="1" applyBorder="1" applyAlignment="1">
      <alignment vertical="center"/>
    </xf>
    <xf numFmtId="0" fontId="9" fillId="4" borderId="18" xfId="0" applyFont="1" applyFill="1" applyBorder="1" applyAlignment="1">
      <alignment vertical="center"/>
    </xf>
    <xf numFmtId="164" fontId="9" fillId="4" borderId="19" xfId="0" applyNumberFormat="1" applyFont="1" applyFill="1" applyBorder="1" applyAlignment="1">
      <alignment vertical="center"/>
    </xf>
    <xf numFmtId="0" fontId="18" fillId="8" borderId="10" xfId="0" applyFont="1" applyFill="1" applyBorder="1" applyAlignment="1">
      <alignment wrapText="1"/>
    </xf>
    <xf numFmtId="49" fontId="15" fillId="2" borderId="10" xfId="0" applyNumberFormat="1" applyFont="1" applyFill="1" applyBorder="1" applyAlignment="1">
      <alignment horizontal="right" wrapText="1"/>
    </xf>
    <xf numFmtId="49" fontId="14" fillId="7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49" fontId="4" fillId="8" borderId="10" xfId="0" applyNumberFormat="1" applyFont="1" applyFill="1" applyBorder="1" applyAlignment="1">
      <alignment horizontal="right" wrapText="1"/>
    </xf>
  </cellXfs>
  <cellStyles count="9">
    <cellStyle name="Millares [0]" xfId="7" builtinId="6"/>
    <cellStyle name="Millares 2" xfId="2"/>
    <cellStyle name="Millares 3" xfId="4"/>
    <cellStyle name="Millares 4" xfId="6"/>
    <cellStyle name="Moneda [0]" xfId="8" builtinId="7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408" y="194388"/>
          <a:ext cx="612321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98" zoomScaleNormal="98" workbookViewId="0">
      <selection activeCell="C13" sqref="C13:C14"/>
    </sheetView>
  </sheetViews>
  <sheetFormatPr baseColWidth="10" defaultColWidth="10.85546875" defaultRowHeight="11.25" customHeight="1"/>
  <cols>
    <col min="1" max="1" width="7.5703125" style="2" customWidth="1"/>
    <col min="2" max="2" width="22" style="2" customWidth="1"/>
    <col min="3" max="3" width="19.285156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4"/>
      <c r="B1" s="4"/>
      <c r="C1" s="4"/>
      <c r="D1" s="4"/>
      <c r="E1" s="4"/>
      <c r="F1" s="4"/>
      <c r="G1" s="4"/>
    </row>
    <row r="2" spans="1:7" ht="15" customHeight="1">
      <c r="A2" s="4"/>
      <c r="B2" s="4"/>
      <c r="C2" s="4"/>
      <c r="D2" s="4"/>
      <c r="E2" s="4"/>
      <c r="F2" s="4"/>
      <c r="G2" s="4"/>
    </row>
    <row r="3" spans="1:7" ht="15" customHeight="1">
      <c r="A3" s="4"/>
      <c r="B3" s="4"/>
      <c r="C3" s="4"/>
      <c r="D3" s="4"/>
      <c r="E3" s="4"/>
      <c r="F3" s="4"/>
      <c r="G3" s="4"/>
    </row>
    <row r="4" spans="1:7" ht="15" customHeight="1">
      <c r="A4" s="4"/>
      <c r="B4" s="4"/>
      <c r="C4" s="4"/>
      <c r="D4" s="4"/>
      <c r="E4" s="4"/>
      <c r="F4" s="4"/>
      <c r="G4" s="4"/>
    </row>
    <row r="5" spans="1:7" ht="15" customHeight="1">
      <c r="A5" s="4"/>
      <c r="B5" s="4"/>
      <c r="C5" s="4"/>
      <c r="D5" s="4"/>
      <c r="E5" s="4"/>
      <c r="F5" s="4"/>
      <c r="G5" s="4"/>
    </row>
    <row r="6" spans="1:7" ht="15" customHeight="1">
      <c r="A6" s="4"/>
      <c r="B6" s="4"/>
      <c r="C6" s="4"/>
      <c r="D6" s="4"/>
      <c r="E6" s="4"/>
      <c r="F6" s="4"/>
      <c r="G6" s="4"/>
    </row>
    <row r="7" spans="1:7" ht="15" customHeight="1">
      <c r="A7" s="4"/>
      <c r="B7" s="4"/>
      <c r="C7" s="4"/>
      <c r="D7" s="4"/>
      <c r="E7" s="4"/>
      <c r="F7" s="4"/>
      <c r="G7" s="4"/>
    </row>
    <row r="8" spans="1:7" ht="15" customHeight="1">
      <c r="A8" s="4"/>
      <c r="B8" s="4"/>
      <c r="C8" s="4"/>
      <c r="D8" s="4"/>
      <c r="E8" s="4"/>
      <c r="F8" s="4"/>
      <c r="G8" s="4"/>
    </row>
    <row r="9" spans="1:7" ht="26.25" customHeight="1">
      <c r="A9" s="4"/>
      <c r="B9" s="23" t="s">
        <v>0</v>
      </c>
      <c r="C9" s="107" t="s">
        <v>59</v>
      </c>
      <c r="D9" s="5"/>
      <c r="E9" s="110" t="s">
        <v>96</v>
      </c>
      <c r="F9" s="110"/>
      <c r="G9" s="27">
        <v>500</v>
      </c>
    </row>
    <row r="10" spans="1:7" ht="15" customHeight="1">
      <c r="A10" s="4"/>
      <c r="B10" s="3" t="s">
        <v>1</v>
      </c>
      <c r="C10" s="24" t="s">
        <v>60</v>
      </c>
      <c r="D10" s="5"/>
      <c r="E10" s="109" t="s">
        <v>2</v>
      </c>
      <c r="F10" s="109"/>
      <c r="G10" s="28" t="s">
        <v>67</v>
      </c>
    </row>
    <row r="11" spans="1:7" ht="15" customHeight="1">
      <c r="A11" s="4"/>
      <c r="B11" s="3" t="s">
        <v>3</v>
      </c>
      <c r="C11" s="25" t="s">
        <v>56</v>
      </c>
      <c r="D11" s="5"/>
      <c r="E11" s="109" t="s">
        <v>55</v>
      </c>
      <c r="F11" s="109"/>
      <c r="G11" s="61">
        <v>4000</v>
      </c>
    </row>
    <row r="12" spans="1:7" ht="11.25" customHeight="1">
      <c r="A12" s="4"/>
      <c r="B12" s="3" t="s">
        <v>4</v>
      </c>
      <c r="C12" s="26" t="s">
        <v>54</v>
      </c>
      <c r="D12" s="5"/>
      <c r="E12" s="29" t="s">
        <v>5</v>
      </c>
      <c r="F12" s="30"/>
      <c r="G12" s="61">
        <f>G9*5000</f>
        <v>2500000</v>
      </c>
    </row>
    <row r="13" spans="1:7" ht="11.25" customHeight="1">
      <c r="A13" s="4"/>
      <c r="B13" s="3" t="s">
        <v>6</v>
      </c>
      <c r="C13" s="113" t="s">
        <v>101</v>
      </c>
      <c r="D13" s="5"/>
      <c r="E13" s="109" t="s">
        <v>7</v>
      </c>
      <c r="F13" s="109"/>
      <c r="G13" s="27" t="s">
        <v>68</v>
      </c>
    </row>
    <row r="14" spans="1:7" ht="15.75" customHeight="1">
      <c r="A14" s="4"/>
      <c r="B14" s="3" t="s">
        <v>8</v>
      </c>
      <c r="C14" s="113" t="s">
        <v>102</v>
      </c>
      <c r="D14" s="5"/>
      <c r="E14" s="109" t="s">
        <v>9</v>
      </c>
      <c r="F14" s="109"/>
      <c r="G14" s="31" t="s">
        <v>69</v>
      </c>
    </row>
    <row r="15" spans="1:7" ht="15.75" customHeight="1">
      <c r="A15" s="4"/>
      <c r="B15" s="3" t="s">
        <v>10</v>
      </c>
      <c r="C15" s="25" t="s">
        <v>100</v>
      </c>
      <c r="D15" s="5"/>
      <c r="E15" s="111" t="s">
        <v>11</v>
      </c>
      <c r="F15" s="111"/>
      <c r="G15" s="32" t="s">
        <v>70</v>
      </c>
    </row>
    <row r="16" spans="1:7" ht="12" customHeight="1">
      <c r="A16" s="4"/>
      <c r="B16" s="15"/>
      <c r="C16" s="16"/>
      <c r="D16" s="5"/>
      <c r="E16" s="5"/>
      <c r="F16" s="5"/>
      <c r="G16" s="17"/>
    </row>
    <row r="17" spans="1:7" ht="12" customHeight="1">
      <c r="A17" s="4"/>
      <c r="B17" s="112" t="s">
        <v>12</v>
      </c>
      <c r="C17" s="112"/>
      <c r="D17" s="112"/>
      <c r="E17" s="112"/>
      <c r="F17" s="112"/>
      <c r="G17" s="112"/>
    </row>
    <row r="18" spans="1:7" ht="12" customHeight="1">
      <c r="A18" s="4"/>
      <c r="B18" s="5"/>
      <c r="C18" s="18"/>
      <c r="D18" s="18"/>
      <c r="E18" s="18"/>
      <c r="F18" s="5"/>
      <c r="G18" s="5"/>
    </row>
    <row r="19" spans="1:7" ht="12" customHeight="1">
      <c r="A19" s="4"/>
      <c r="B19" s="62" t="s">
        <v>13</v>
      </c>
      <c r="C19" s="19"/>
      <c r="D19" s="19"/>
      <c r="E19" s="19"/>
      <c r="F19" s="19"/>
      <c r="G19" s="19"/>
    </row>
    <row r="20" spans="1:7" ht="24" customHeight="1">
      <c r="A20" s="4"/>
      <c r="B20" s="63" t="s">
        <v>14</v>
      </c>
      <c r="C20" s="63" t="s">
        <v>15</v>
      </c>
      <c r="D20" s="63" t="s">
        <v>16</v>
      </c>
      <c r="E20" s="63" t="s">
        <v>17</v>
      </c>
      <c r="F20" s="63" t="s">
        <v>18</v>
      </c>
      <c r="G20" s="63" t="s">
        <v>19</v>
      </c>
    </row>
    <row r="21" spans="1:7" ht="12" customHeight="1">
      <c r="A21" s="4"/>
      <c r="B21" s="64" t="s">
        <v>73</v>
      </c>
      <c r="C21" s="67" t="s">
        <v>61</v>
      </c>
      <c r="D21" s="68">
        <v>4</v>
      </c>
      <c r="E21" s="67" t="s">
        <v>74</v>
      </c>
      <c r="F21" s="69">
        <v>30000</v>
      </c>
      <c r="G21" s="70">
        <f>+F21*D21</f>
        <v>120000</v>
      </c>
    </row>
    <row r="22" spans="1:7" ht="12" customHeight="1">
      <c r="A22" s="4"/>
      <c r="B22" s="65" t="s">
        <v>93</v>
      </c>
      <c r="C22" s="67" t="s">
        <v>61</v>
      </c>
      <c r="D22" s="68">
        <v>1</v>
      </c>
      <c r="E22" s="67" t="s">
        <v>95</v>
      </c>
      <c r="F22" s="69">
        <v>30000</v>
      </c>
      <c r="G22" s="70">
        <f t="shared" ref="G22" si="0">+F22*D22</f>
        <v>30000</v>
      </c>
    </row>
    <row r="23" spans="1:7" ht="12" customHeight="1">
      <c r="A23" s="4"/>
      <c r="B23" s="65" t="s">
        <v>94</v>
      </c>
      <c r="C23" s="67" t="s">
        <v>61</v>
      </c>
      <c r="D23" s="68">
        <v>0.5</v>
      </c>
      <c r="E23" s="67" t="s">
        <v>95</v>
      </c>
      <c r="F23" s="69">
        <v>30000</v>
      </c>
      <c r="G23" s="70">
        <f>F23*D23</f>
        <v>15000</v>
      </c>
    </row>
    <row r="24" spans="1:7" ht="12.75" customHeight="1">
      <c r="A24" s="4"/>
      <c r="B24" s="66" t="s">
        <v>20</v>
      </c>
      <c r="C24" s="71"/>
      <c r="D24" s="71"/>
      <c r="E24" s="71"/>
      <c r="F24" s="72"/>
      <c r="G24" s="73">
        <f>SUM(G21:G22)</f>
        <v>150000</v>
      </c>
    </row>
    <row r="25" spans="1:7" ht="12" customHeight="1">
      <c r="A25" s="4"/>
      <c r="B25" s="5"/>
      <c r="C25" s="5"/>
      <c r="D25" s="5"/>
      <c r="E25" s="5"/>
      <c r="F25" s="20"/>
      <c r="G25" s="20"/>
    </row>
    <row r="26" spans="1:7" ht="12" customHeight="1">
      <c r="A26" s="4"/>
      <c r="B26" s="62" t="s">
        <v>21</v>
      </c>
      <c r="C26" s="21"/>
      <c r="D26" s="21"/>
      <c r="E26" s="21"/>
      <c r="F26" s="19"/>
      <c r="G26" s="19"/>
    </row>
    <row r="27" spans="1:7" ht="24" customHeight="1">
      <c r="A27" s="4"/>
      <c r="B27" s="74" t="s">
        <v>14</v>
      </c>
      <c r="C27" s="63" t="s">
        <v>15</v>
      </c>
      <c r="D27" s="63" t="s">
        <v>16</v>
      </c>
      <c r="E27" s="74" t="s">
        <v>17</v>
      </c>
      <c r="F27" s="63" t="s">
        <v>18</v>
      </c>
      <c r="G27" s="74" t="s">
        <v>19</v>
      </c>
    </row>
    <row r="28" spans="1:7" ht="12" customHeight="1">
      <c r="A28" s="4"/>
      <c r="B28" s="75" t="s">
        <v>76</v>
      </c>
      <c r="C28" s="76"/>
      <c r="D28" s="76"/>
      <c r="E28" s="76"/>
      <c r="F28" s="77"/>
      <c r="G28" s="78"/>
    </row>
    <row r="29" spans="1:7" ht="12" customHeight="1">
      <c r="A29" s="4"/>
      <c r="B29" s="66" t="s">
        <v>22</v>
      </c>
      <c r="C29" s="71"/>
      <c r="D29" s="71"/>
      <c r="E29" s="71"/>
      <c r="F29" s="72"/>
      <c r="G29" s="72"/>
    </row>
    <row r="30" spans="1:7" ht="12" customHeight="1">
      <c r="A30" s="4"/>
      <c r="B30" s="5"/>
      <c r="C30" s="5"/>
      <c r="D30" s="5"/>
      <c r="E30" s="5"/>
      <c r="F30" s="20"/>
      <c r="G30" s="20"/>
    </row>
    <row r="31" spans="1:7" ht="12" customHeight="1">
      <c r="A31" s="4"/>
      <c r="B31" s="81" t="s">
        <v>23</v>
      </c>
      <c r="C31" s="21"/>
      <c r="D31" s="21"/>
      <c r="E31" s="21"/>
      <c r="F31" s="19"/>
      <c r="G31" s="19"/>
    </row>
    <row r="32" spans="1:7" ht="24" customHeight="1">
      <c r="A32" s="4"/>
      <c r="B32" s="74" t="s">
        <v>14</v>
      </c>
      <c r="C32" s="74" t="s">
        <v>15</v>
      </c>
      <c r="D32" s="74" t="s">
        <v>57</v>
      </c>
      <c r="E32" s="74" t="s">
        <v>17</v>
      </c>
      <c r="F32" s="63" t="s">
        <v>18</v>
      </c>
      <c r="G32" s="74" t="s">
        <v>19</v>
      </c>
    </row>
    <row r="33" spans="1:11" ht="12.75" customHeight="1">
      <c r="A33" s="4"/>
      <c r="B33" s="79" t="s">
        <v>79</v>
      </c>
      <c r="C33" s="82" t="s">
        <v>77</v>
      </c>
      <c r="D33" s="82">
        <v>0.33</v>
      </c>
      <c r="E33" s="82" t="s">
        <v>78</v>
      </c>
      <c r="F33" s="83">
        <v>195000</v>
      </c>
      <c r="G33" s="84">
        <f>+F33*D33*1.19</f>
        <v>76576.5</v>
      </c>
    </row>
    <row r="34" spans="1:11" ht="12.75" customHeight="1">
      <c r="A34" s="4"/>
      <c r="B34" s="79" t="s">
        <v>80</v>
      </c>
      <c r="C34" s="82" t="s">
        <v>77</v>
      </c>
      <c r="D34" s="82">
        <v>0.2</v>
      </c>
      <c r="E34" s="82" t="s">
        <v>78</v>
      </c>
      <c r="F34" s="83">
        <v>195000</v>
      </c>
      <c r="G34" s="84">
        <f>+F36*D34*1.19</f>
        <v>46410</v>
      </c>
    </row>
    <row r="35" spans="1:11" ht="12.75" customHeight="1">
      <c r="A35" s="4"/>
      <c r="B35" s="80" t="s">
        <v>81</v>
      </c>
      <c r="C35" s="82" t="s">
        <v>77</v>
      </c>
      <c r="D35" s="85">
        <v>0.1</v>
      </c>
      <c r="E35" s="82" t="s">
        <v>78</v>
      </c>
      <c r="F35" s="83">
        <v>195000</v>
      </c>
      <c r="G35" s="84">
        <f t="shared" ref="G35:G36" si="1">+F35*D35*1.19</f>
        <v>23205</v>
      </c>
    </row>
    <row r="36" spans="1:11" ht="12.75" customHeight="1">
      <c r="A36" s="4"/>
      <c r="B36" s="80" t="s">
        <v>82</v>
      </c>
      <c r="C36" s="82" t="s">
        <v>77</v>
      </c>
      <c r="D36" s="85">
        <v>0.25</v>
      </c>
      <c r="E36" s="82" t="s">
        <v>78</v>
      </c>
      <c r="F36" s="83">
        <v>195000</v>
      </c>
      <c r="G36" s="84">
        <f t="shared" si="1"/>
        <v>58012.5</v>
      </c>
    </row>
    <row r="37" spans="1:11" ht="12.75" customHeight="1">
      <c r="A37" s="4"/>
      <c r="B37" s="66" t="s">
        <v>24</v>
      </c>
      <c r="C37" s="71"/>
      <c r="D37" s="71"/>
      <c r="E37" s="71"/>
      <c r="F37" s="72"/>
      <c r="G37" s="73">
        <f>SUM(G33:G36)</f>
        <v>204204</v>
      </c>
    </row>
    <row r="38" spans="1:11" ht="12" customHeight="1">
      <c r="A38" s="4"/>
      <c r="B38" s="5"/>
      <c r="C38" s="5"/>
      <c r="D38" s="5"/>
      <c r="E38" s="5"/>
      <c r="F38" s="20"/>
      <c r="G38" s="20"/>
    </row>
    <row r="39" spans="1:11" ht="12" customHeight="1">
      <c r="A39" s="4"/>
      <c r="B39" s="62" t="s">
        <v>25</v>
      </c>
      <c r="C39" s="21"/>
      <c r="D39" s="21"/>
      <c r="E39" s="21"/>
      <c r="F39" s="19"/>
      <c r="G39" s="19"/>
    </row>
    <row r="40" spans="1:11" ht="24" customHeight="1">
      <c r="A40" s="4"/>
      <c r="B40" s="63" t="s">
        <v>26</v>
      </c>
      <c r="C40" s="63" t="s">
        <v>27</v>
      </c>
      <c r="D40" s="63" t="s">
        <v>58</v>
      </c>
      <c r="E40" s="63" t="s">
        <v>17</v>
      </c>
      <c r="F40" s="63" t="s">
        <v>18</v>
      </c>
      <c r="G40" s="63" t="s">
        <v>19</v>
      </c>
      <c r="K40" s="2"/>
    </row>
    <row r="41" spans="1:11" ht="12.75" customHeight="1">
      <c r="A41" s="4"/>
      <c r="B41" s="86" t="s">
        <v>62</v>
      </c>
      <c r="C41" s="89"/>
      <c r="D41" s="89"/>
      <c r="E41" s="89"/>
      <c r="F41" s="90"/>
      <c r="G41" s="91"/>
      <c r="K41" s="2"/>
    </row>
    <row r="42" spans="1:11" ht="27" customHeight="1">
      <c r="A42" s="4"/>
      <c r="B42" s="106" t="s">
        <v>83</v>
      </c>
      <c r="C42" s="85" t="s">
        <v>88</v>
      </c>
      <c r="D42" s="85">
        <v>15</v>
      </c>
      <c r="E42" s="82" t="s">
        <v>78</v>
      </c>
      <c r="F42" s="92">
        <v>6800</v>
      </c>
      <c r="G42" s="93">
        <f>+F42*D42*1.19</f>
        <v>121380</v>
      </c>
      <c r="K42" s="2"/>
    </row>
    <row r="43" spans="1:11" ht="13.5" customHeight="1">
      <c r="A43" s="4"/>
      <c r="B43" s="87" t="s">
        <v>84</v>
      </c>
      <c r="C43" s="85" t="s">
        <v>88</v>
      </c>
      <c r="D43" s="85">
        <v>12</v>
      </c>
      <c r="E43" s="82" t="s">
        <v>78</v>
      </c>
      <c r="F43" s="92">
        <v>2300</v>
      </c>
      <c r="G43" s="93">
        <f t="shared" ref="G43:G50" si="2">+F43*D43*1.19</f>
        <v>32844</v>
      </c>
      <c r="K43" s="2"/>
    </row>
    <row r="44" spans="1:11" ht="14.25" customHeight="1">
      <c r="A44" s="4"/>
      <c r="B44" s="88" t="s">
        <v>63</v>
      </c>
      <c r="C44" s="85"/>
      <c r="D44" s="85"/>
      <c r="E44" s="82"/>
      <c r="F44" s="92"/>
      <c r="G44" s="93"/>
      <c r="K44" s="2"/>
    </row>
    <row r="45" spans="1:11" ht="12.75" customHeight="1">
      <c r="A45" s="4"/>
      <c r="B45" s="87" t="s">
        <v>85</v>
      </c>
      <c r="C45" s="85" t="s">
        <v>88</v>
      </c>
      <c r="D45" s="85">
        <v>120</v>
      </c>
      <c r="E45" s="82" t="s">
        <v>78</v>
      </c>
      <c r="F45" s="92">
        <v>1340</v>
      </c>
      <c r="G45" s="93">
        <f t="shared" si="2"/>
        <v>191352</v>
      </c>
      <c r="K45" s="2"/>
    </row>
    <row r="46" spans="1:11" ht="12.75" customHeight="1">
      <c r="A46" s="4"/>
      <c r="B46" s="87" t="s">
        <v>86</v>
      </c>
      <c r="C46" s="85" t="s">
        <v>88</v>
      </c>
      <c r="D46" s="85">
        <v>80</v>
      </c>
      <c r="E46" s="82" t="s">
        <v>78</v>
      </c>
      <c r="F46" s="92">
        <v>1440</v>
      </c>
      <c r="G46" s="93">
        <f t="shared" si="2"/>
        <v>137088</v>
      </c>
    </row>
    <row r="47" spans="1:11" ht="12.75" customHeight="1">
      <c r="A47" s="4"/>
      <c r="B47" s="88" t="s">
        <v>64</v>
      </c>
      <c r="C47" s="85"/>
      <c r="D47" s="85"/>
      <c r="E47" s="82"/>
      <c r="F47" s="92"/>
      <c r="G47" s="93"/>
    </row>
    <row r="48" spans="1:11" ht="12.75" customHeight="1">
      <c r="A48" s="4"/>
      <c r="B48" s="87" t="s">
        <v>65</v>
      </c>
      <c r="C48" s="85" t="s">
        <v>88</v>
      </c>
      <c r="D48" s="85">
        <v>1</v>
      </c>
      <c r="E48" s="82" t="s">
        <v>78</v>
      </c>
      <c r="F48" s="92">
        <v>12000</v>
      </c>
      <c r="G48" s="93">
        <f t="shared" si="2"/>
        <v>14280</v>
      </c>
    </row>
    <row r="49" spans="1:255" ht="12.75" customHeight="1">
      <c r="A49" s="4"/>
      <c r="B49" s="88" t="s">
        <v>66</v>
      </c>
      <c r="C49" s="85"/>
      <c r="D49" s="85"/>
      <c r="E49" s="82"/>
      <c r="F49" s="92"/>
      <c r="G49" s="93"/>
    </row>
    <row r="50" spans="1:255" ht="12.75" customHeight="1">
      <c r="A50" s="4"/>
      <c r="B50" s="80" t="s">
        <v>87</v>
      </c>
      <c r="C50" s="85" t="s">
        <v>89</v>
      </c>
      <c r="D50" s="85">
        <v>1</v>
      </c>
      <c r="E50" s="85" t="s">
        <v>75</v>
      </c>
      <c r="F50" s="92">
        <v>15000</v>
      </c>
      <c r="G50" s="93">
        <f t="shared" si="2"/>
        <v>17850</v>
      </c>
    </row>
    <row r="51" spans="1:255" ht="13.5" customHeight="1">
      <c r="A51" s="4"/>
      <c r="B51" s="66" t="s">
        <v>29</v>
      </c>
      <c r="C51" s="71"/>
      <c r="D51" s="71"/>
      <c r="E51" s="71"/>
      <c r="F51" s="72"/>
      <c r="G51" s="73">
        <f>SUM(G41:G50)</f>
        <v>514794</v>
      </c>
    </row>
    <row r="52" spans="1:255" ht="12" customHeight="1">
      <c r="A52" s="4"/>
      <c r="B52" s="5"/>
      <c r="C52" s="5"/>
      <c r="D52" s="5"/>
      <c r="E52" s="22"/>
      <c r="F52" s="20"/>
      <c r="G52" s="20"/>
    </row>
    <row r="53" spans="1:255" ht="12" customHeight="1">
      <c r="A53" s="4"/>
      <c r="B53" s="62" t="s">
        <v>30</v>
      </c>
      <c r="C53" s="21"/>
      <c r="D53" s="21"/>
      <c r="E53" s="21"/>
      <c r="F53" s="19"/>
      <c r="G53" s="19"/>
    </row>
    <row r="54" spans="1:255" ht="24" customHeight="1">
      <c r="A54" s="4"/>
      <c r="B54" s="74" t="s">
        <v>31</v>
      </c>
      <c r="C54" s="63" t="s">
        <v>27</v>
      </c>
      <c r="D54" s="63" t="s">
        <v>28</v>
      </c>
      <c r="E54" s="74" t="s">
        <v>17</v>
      </c>
      <c r="F54" s="63" t="s">
        <v>18</v>
      </c>
      <c r="G54" s="74" t="s">
        <v>19</v>
      </c>
    </row>
    <row r="55" spans="1:255" ht="18" customHeight="1">
      <c r="A55" s="4"/>
      <c r="B55" s="94" t="s">
        <v>90</v>
      </c>
      <c r="C55" s="76" t="s">
        <v>91</v>
      </c>
      <c r="D55" s="76">
        <v>500</v>
      </c>
      <c r="E55" s="76" t="s">
        <v>92</v>
      </c>
      <c r="F55" s="95">
        <v>1500</v>
      </c>
      <c r="G55" s="95">
        <f t="shared" ref="G55" si="3">F55*D55</f>
        <v>750000</v>
      </c>
    </row>
    <row r="56" spans="1:255" ht="13.5" customHeight="1">
      <c r="A56" s="4"/>
      <c r="B56" s="66" t="s">
        <v>32</v>
      </c>
      <c r="C56" s="71"/>
      <c r="D56" s="71"/>
      <c r="E56" s="71"/>
      <c r="F56" s="72"/>
      <c r="G56" s="73">
        <f>SUM(G55:G55)</f>
        <v>750000</v>
      </c>
    </row>
    <row r="57" spans="1:255" ht="12" customHeight="1">
      <c r="A57" s="4"/>
      <c r="B57" s="5"/>
      <c r="C57" s="5"/>
      <c r="D57" s="5"/>
      <c r="E57" s="5"/>
      <c r="F57" s="20"/>
      <c r="G57" s="20"/>
    </row>
    <row r="58" spans="1:255" ht="12" customHeight="1">
      <c r="A58" s="4"/>
      <c r="B58" s="96" t="s">
        <v>33</v>
      </c>
      <c r="C58" s="97"/>
      <c r="D58" s="97"/>
      <c r="E58" s="97"/>
      <c r="F58" s="97"/>
      <c r="G58" s="98">
        <f>G24+G37+G51+G56</f>
        <v>1618998</v>
      </c>
    </row>
    <row r="59" spans="1:255" ht="12" customHeight="1">
      <c r="A59" s="4"/>
      <c r="B59" s="99" t="s">
        <v>34</v>
      </c>
      <c r="C59" s="7"/>
      <c r="D59" s="7"/>
      <c r="E59" s="7"/>
      <c r="F59" s="7"/>
      <c r="G59" s="100">
        <f>G58*0.05</f>
        <v>80949.900000000009</v>
      </c>
    </row>
    <row r="60" spans="1:255" ht="12" customHeight="1">
      <c r="A60" s="4"/>
      <c r="B60" s="101" t="s">
        <v>35</v>
      </c>
      <c r="C60" s="6"/>
      <c r="D60" s="6"/>
      <c r="E60" s="6"/>
      <c r="F60" s="6"/>
      <c r="G60" s="102">
        <f>G59+G58</f>
        <v>1699947.9</v>
      </c>
    </row>
    <row r="61" spans="1:255" ht="12" customHeight="1">
      <c r="A61" s="4"/>
      <c r="B61" s="99" t="s">
        <v>36</v>
      </c>
      <c r="C61" s="7"/>
      <c r="D61" s="7"/>
      <c r="E61" s="7"/>
      <c r="F61" s="7"/>
      <c r="G61" s="100">
        <f>G12</f>
        <v>2500000</v>
      </c>
    </row>
    <row r="62" spans="1:255" ht="12" customHeight="1">
      <c r="A62" s="4"/>
      <c r="B62" s="103" t="s">
        <v>37</v>
      </c>
      <c r="C62" s="104"/>
      <c r="D62" s="104"/>
      <c r="E62" s="104"/>
      <c r="F62" s="104"/>
      <c r="G62" s="105">
        <f>G61-G60</f>
        <v>800052.10000000009</v>
      </c>
    </row>
    <row r="63" spans="1:255" s="36" customFormat="1" ht="12" customHeight="1">
      <c r="A63" s="9"/>
      <c r="B63" s="10" t="s">
        <v>72</v>
      </c>
      <c r="C63" s="8"/>
      <c r="D63" s="8"/>
      <c r="E63" s="8"/>
      <c r="F63" s="8"/>
      <c r="G63" s="33"/>
      <c r="H63" s="34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</row>
    <row r="64" spans="1:255" s="36" customFormat="1" ht="12" customHeight="1" thickBot="1">
      <c r="A64" s="9"/>
      <c r="B64" s="11"/>
      <c r="C64" s="8"/>
      <c r="D64" s="8"/>
      <c r="E64" s="8"/>
      <c r="F64" s="8"/>
      <c r="G64" s="33"/>
      <c r="H64" s="34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  <c r="II64" s="35"/>
      <c r="IJ64" s="35"/>
      <c r="IK64" s="35"/>
      <c r="IL64" s="35"/>
      <c r="IM64" s="35"/>
      <c r="IN64" s="35"/>
      <c r="IO64" s="35"/>
      <c r="IP64" s="35"/>
      <c r="IQ64" s="35"/>
      <c r="IR64" s="35"/>
      <c r="IS64" s="35"/>
      <c r="IT64" s="35"/>
      <c r="IU64" s="35"/>
    </row>
    <row r="65" spans="1:255" s="36" customFormat="1" ht="12" customHeight="1">
      <c r="A65" s="9"/>
      <c r="B65" s="39" t="s">
        <v>71</v>
      </c>
      <c r="C65" s="40"/>
      <c r="D65" s="40"/>
      <c r="E65" s="41"/>
      <c r="F65" s="9"/>
      <c r="G65" s="33"/>
      <c r="H65" s="34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  <c r="II65" s="35"/>
      <c r="IJ65" s="35"/>
      <c r="IK65" s="35"/>
      <c r="IL65" s="35"/>
      <c r="IM65" s="35"/>
      <c r="IN65" s="35"/>
      <c r="IO65" s="35"/>
      <c r="IP65" s="35"/>
      <c r="IQ65" s="35"/>
      <c r="IR65" s="35"/>
      <c r="IS65" s="35"/>
      <c r="IT65" s="35"/>
      <c r="IU65" s="35"/>
    </row>
    <row r="66" spans="1:255" s="36" customFormat="1" ht="12" customHeight="1">
      <c r="A66" s="9"/>
      <c r="B66" s="42" t="s">
        <v>38</v>
      </c>
      <c r="C66" s="9"/>
      <c r="D66" s="9"/>
      <c r="E66" s="43"/>
      <c r="F66" s="9"/>
      <c r="G66" s="33"/>
      <c r="H66" s="34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  <c r="II66" s="35"/>
      <c r="IJ66" s="35"/>
      <c r="IK66" s="35"/>
      <c r="IL66" s="35"/>
      <c r="IM66" s="35"/>
      <c r="IN66" s="35"/>
      <c r="IO66" s="35"/>
      <c r="IP66" s="35"/>
      <c r="IQ66" s="35"/>
      <c r="IR66" s="35"/>
      <c r="IS66" s="35"/>
      <c r="IT66" s="35"/>
      <c r="IU66" s="35"/>
    </row>
    <row r="67" spans="1:255" s="36" customFormat="1" ht="12" customHeight="1">
      <c r="A67" s="9"/>
      <c r="B67" s="42" t="s">
        <v>39</v>
      </c>
      <c r="C67" s="9"/>
      <c r="D67" s="9"/>
      <c r="E67" s="43"/>
      <c r="F67" s="9"/>
      <c r="G67" s="33"/>
      <c r="H67" s="34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  <c r="II67" s="35"/>
      <c r="IJ67" s="35"/>
      <c r="IK67" s="35"/>
      <c r="IL67" s="35"/>
      <c r="IM67" s="35"/>
      <c r="IN67" s="35"/>
      <c r="IO67" s="35"/>
      <c r="IP67" s="35"/>
      <c r="IQ67" s="35"/>
      <c r="IR67" s="35"/>
      <c r="IS67" s="35"/>
      <c r="IT67" s="35"/>
      <c r="IU67" s="35"/>
    </row>
    <row r="68" spans="1:255" s="36" customFormat="1" ht="12" customHeight="1">
      <c r="A68" s="9"/>
      <c r="B68" s="42" t="s">
        <v>40</v>
      </c>
      <c r="C68" s="9"/>
      <c r="D68" s="9"/>
      <c r="E68" s="43"/>
      <c r="F68" s="9"/>
      <c r="G68" s="33"/>
      <c r="H68" s="34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</row>
    <row r="69" spans="1:255" s="36" customFormat="1" ht="12" customHeight="1">
      <c r="A69" s="9"/>
      <c r="B69" s="42" t="s">
        <v>41</v>
      </c>
      <c r="C69" s="9"/>
      <c r="D69" s="9"/>
      <c r="E69" s="43"/>
      <c r="F69" s="9"/>
      <c r="G69" s="33"/>
      <c r="H69" s="34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</row>
    <row r="70" spans="1:255" s="36" customFormat="1" ht="12" customHeight="1">
      <c r="A70" s="9"/>
      <c r="B70" s="42" t="s">
        <v>42</v>
      </c>
      <c r="C70" s="9"/>
      <c r="D70" s="9"/>
      <c r="E70" s="43"/>
      <c r="F70" s="9"/>
      <c r="G70" s="33"/>
      <c r="H70" s="34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  <c r="II70" s="35"/>
      <c r="IJ70" s="35"/>
      <c r="IK70" s="35"/>
      <c r="IL70" s="35"/>
      <c r="IM70" s="35"/>
      <c r="IN70" s="35"/>
      <c r="IO70" s="35"/>
      <c r="IP70" s="35"/>
      <c r="IQ70" s="35"/>
      <c r="IR70" s="35"/>
      <c r="IS70" s="35"/>
      <c r="IT70" s="35"/>
      <c r="IU70" s="35"/>
    </row>
    <row r="71" spans="1:255" s="36" customFormat="1" ht="12" customHeight="1" thickBot="1">
      <c r="A71" s="9"/>
      <c r="B71" s="44" t="s">
        <v>43</v>
      </c>
      <c r="C71" s="45"/>
      <c r="D71" s="45"/>
      <c r="E71" s="46"/>
      <c r="F71" s="9"/>
      <c r="G71" s="33"/>
      <c r="H71" s="34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  <c r="GH71" s="35"/>
      <c r="GI71" s="35"/>
      <c r="GJ71" s="35"/>
      <c r="GK71" s="35"/>
      <c r="GL71" s="35"/>
      <c r="GM71" s="35"/>
      <c r="GN71" s="35"/>
      <c r="GO71" s="35"/>
      <c r="GP71" s="35"/>
      <c r="GQ71" s="35"/>
      <c r="GR71" s="35"/>
      <c r="GS71" s="35"/>
      <c r="GT71" s="35"/>
      <c r="GU71" s="35"/>
      <c r="GV71" s="35"/>
      <c r="GW71" s="35"/>
      <c r="GX71" s="35"/>
      <c r="GY71" s="35"/>
      <c r="GZ71" s="35"/>
      <c r="HA71" s="35"/>
      <c r="HB71" s="35"/>
      <c r="HC71" s="35"/>
      <c r="HD71" s="35"/>
      <c r="HE71" s="35"/>
      <c r="HF71" s="35"/>
      <c r="HG71" s="35"/>
      <c r="HH71" s="35"/>
      <c r="HI71" s="35"/>
      <c r="HJ71" s="35"/>
      <c r="HK71" s="35"/>
      <c r="HL71" s="35"/>
      <c r="HM71" s="35"/>
      <c r="HN71" s="35"/>
      <c r="HO71" s="35"/>
      <c r="HP71" s="35"/>
      <c r="HQ71" s="35"/>
      <c r="HR71" s="35"/>
      <c r="HS71" s="35"/>
      <c r="HT71" s="35"/>
      <c r="HU71" s="35"/>
      <c r="HV71" s="35"/>
      <c r="HW71" s="35"/>
      <c r="HX71" s="35"/>
      <c r="HY71" s="35"/>
      <c r="HZ71" s="35"/>
      <c r="IA71" s="35"/>
      <c r="IB71" s="35"/>
      <c r="IC71" s="35"/>
      <c r="ID71" s="35"/>
      <c r="IE71" s="35"/>
      <c r="IF71" s="35"/>
      <c r="IG71" s="35"/>
      <c r="IH71" s="35"/>
      <c r="II71" s="35"/>
      <c r="IJ71" s="35"/>
      <c r="IK71" s="35"/>
      <c r="IL71" s="35"/>
      <c r="IM71" s="35"/>
      <c r="IN71" s="35"/>
      <c r="IO71" s="35"/>
      <c r="IP71" s="35"/>
      <c r="IQ71" s="35"/>
      <c r="IR71" s="35"/>
      <c r="IS71" s="35"/>
      <c r="IT71" s="35"/>
      <c r="IU71" s="35"/>
    </row>
    <row r="72" spans="1:255" s="36" customFormat="1" ht="12" customHeight="1">
      <c r="A72" s="9"/>
      <c r="B72" s="11"/>
      <c r="C72" s="9"/>
      <c r="D72" s="9"/>
      <c r="E72" s="9"/>
      <c r="F72" s="9"/>
      <c r="G72" s="33"/>
      <c r="H72" s="34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  <c r="IG72" s="35"/>
      <c r="IH72" s="35"/>
      <c r="II72" s="35"/>
      <c r="IJ72" s="35"/>
      <c r="IK72" s="35"/>
      <c r="IL72" s="35"/>
      <c r="IM72" s="35"/>
      <c r="IN72" s="35"/>
      <c r="IO72" s="35"/>
      <c r="IP72" s="35"/>
      <c r="IQ72" s="35"/>
      <c r="IR72" s="35"/>
      <c r="IS72" s="35"/>
      <c r="IT72" s="35"/>
      <c r="IU72" s="35"/>
    </row>
    <row r="73" spans="1:255" s="36" customFormat="1" ht="12" customHeight="1">
      <c r="A73" s="9"/>
      <c r="B73" s="108" t="s">
        <v>44</v>
      </c>
      <c r="C73" s="108"/>
      <c r="D73" s="47"/>
      <c r="E73" s="12"/>
      <c r="F73" s="12"/>
      <c r="G73" s="33"/>
      <c r="H73" s="34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5"/>
      <c r="HZ73" s="35"/>
      <c r="IA73" s="35"/>
      <c r="IB73" s="35"/>
      <c r="IC73" s="35"/>
      <c r="ID73" s="35"/>
      <c r="IE73" s="35"/>
      <c r="IF73" s="35"/>
      <c r="IG73" s="35"/>
      <c r="IH73" s="35"/>
      <c r="II73" s="35"/>
      <c r="IJ73" s="35"/>
      <c r="IK73" s="35"/>
      <c r="IL73" s="35"/>
      <c r="IM73" s="35"/>
      <c r="IN73" s="35"/>
      <c r="IO73" s="35"/>
      <c r="IP73" s="35"/>
      <c r="IQ73" s="35"/>
      <c r="IR73" s="35"/>
      <c r="IS73" s="35"/>
      <c r="IT73" s="35"/>
      <c r="IU73" s="35"/>
    </row>
    <row r="74" spans="1:255" s="36" customFormat="1" ht="12" customHeight="1">
      <c r="A74" s="9"/>
      <c r="B74" s="48" t="s">
        <v>31</v>
      </c>
      <c r="C74" s="49" t="s">
        <v>45</v>
      </c>
      <c r="D74" s="50" t="s">
        <v>46</v>
      </c>
      <c r="E74" s="12"/>
      <c r="F74" s="12"/>
      <c r="G74" s="33"/>
      <c r="H74" s="34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  <c r="II74" s="35"/>
      <c r="IJ74" s="35"/>
      <c r="IK74" s="35"/>
      <c r="IL74" s="35"/>
      <c r="IM74" s="35"/>
      <c r="IN74" s="35"/>
      <c r="IO74" s="35"/>
      <c r="IP74" s="35"/>
      <c r="IQ74" s="35"/>
      <c r="IR74" s="35"/>
      <c r="IS74" s="35"/>
      <c r="IT74" s="35"/>
      <c r="IU74" s="35"/>
    </row>
    <row r="75" spans="1:255" s="36" customFormat="1" ht="12" customHeight="1">
      <c r="A75" s="9"/>
      <c r="B75" s="51" t="s">
        <v>47</v>
      </c>
      <c r="C75" s="52">
        <f>G24</f>
        <v>150000</v>
      </c>
      <c r="D75" s="53">
        <f>(C75/C81)</f>
        <v>8.8237998352773045E-2</v>
      </c>
      <c r="E75" s="12"/>
      <c r="F75" s="12"/>
      <c r="G75" s="33"/>
      <c r="H75" s="34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  <c r="II75" s="35"/>
      <c r="IJ75" s="35"/>
      <c r="IK75" s="35"/>
      <c r="IL75" s="35"/>
      <c r="IM75" s="35"/>
      <c r="IN75" s="35"/>
      <c r="IO75" s="35"/>
      <c r="IP75" s="35"/>
      <c r="IQ75" s="35"/>
      <c r="IR75" s="35"/>
      <c r="IS75" s="35"/>
      <c r="IT75" s="35"/>
      <c r="IU75" s="35"/>
    </row>
    <row r="76" spans="1:255" s="36" customFormat="1" ht="12" customHeight="1">
      <c r="A76" s="9"/>
      <c r="B76" s="51" t="s">
        <v>48</v>
      </c>
      <c r="C76" s="54">
        <v>0</v>
      </c>
      <c r="D76" s="53">
        <v>0</v>
      </c>
      <c r="E76" s="12"/>
      <c r="F76" s="12"/>
      <c r="G76" s="33"/>
      <c r="H76" s="34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  <c r="II76" s="35"/>
      <c r="IJ76" s="35"/>
      <c r="IK76" s="35"/>
      <c r="IL76" s="35"/>
      <c r="IM76" s="35"/>
      <c r="IN76" s="35"/>
      <c r="IO76" s="35"/>
      <c r="IP76" s="35"/>
      <c r="IQ76" s="35"/>
      <c r="IR76" s="35"/>
      <c r="IS76" s="35"/>
      <c r="IT76" s="35"/>
      <c r="IU76" s="35"/>
    </row>
    <row r="77" spans="1:255" s="36" customFormat="1" ht="12" customHeight="1">
      <c r="A77" s="9"/>
      <c r="B77" s="51" t="s">
        <v>49</v>
      </c>
      <c r="C77" s="52">
        <f>G37</f>
        <v>204204</v>
      </c>
      <c r="D77" s="53">
        <f>(C77/C81)</f>
        <v>0.12012368143753112</v>
      </c>
      <c r="E77" s="12"/>
      <c r="F77" s="12"/>
      <c r="G77" s="33"/>
      <c r="H77" s="34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35"/>
      <c r="HW77" s="35"/>
      <c r="HX77" s="35"/>
      <c r="HY77" s="35"/>
      <c r="HZ77" s="35"/>
      <c r="IA77" s="35"/>
      <c r="IB77" s="35"/>
      <c r="IC77" s="35"/>
      <c r="ID77" s="35"/>
      <c r="IE77" s="35"/>
      <c r="IF77" s="35"/>
      <c r="IG77" s="35"/>
      <c r="IH77" s="35"/>
      <c r="II77" s="35"/>
      <c r="IJ77" s="35"/>
      <c r="IK77" s="35"/>
      <c r="IL77" s="35"/>
      <c r="IM77" s="35"/>
      <c r="IN77" s="35"/>
      <c r="IO77" s="35"/>
      <c r="IP77" s="35"/>
      <c r="IQ77" s="35"/>
      <c r="IR77" s="35"/>
      <c r="IS77" s="35"/>
      <c r="IT77" s="35"/>
      <c r="IU77" s="35"/>
    </row>
    <row r="78" spans="1:255" s="36" customFormat="1" ht="12" customHeight="1">
      <c r="A78" s="9"/>
      <c r="B78" s="51" t="s">
        <v>26</v>
      </c>
      <c r="C78" s="52">
        <f>G51</f>
        <v>514794</v>
      </c>
      <c r="D78" s="53">
        <f>(C78/C81)</f>
        <v>0.30282928082678301</v>
      </c>
      <c r="E78" s="12"/>
      <c r="F78" s="12"/>
      <c r="G78" s="33"/>
      <c r="H78" s="34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  <c r="II78" s="35"/>
      <c r="IJ78" s="35"/>
      <c r="IK78" s="35"/>
      <c r="IL78" s="35"/>
      <c r="IM78" s="35"/>
      <c r="IN78" s="35"/>
      <c r="IO78" s="35"/>
      <c r="IP78" s="35"/>
      <c r="IQ78" s="35"/>
      <c r="IR78" s="35"/>
      <c r="IS78" s="35"/>
      <c r="IT78" s="35"/>
      <c r="IU78" s="35"/>
    </row>
    <row r="79" spans="1:255" s="36" customFormat="1" ht="12" customHeight="1">
      <c r="A79" s="9"/>
      <c r="B79" s="51" t="s">
        <v>50</v>
      </c>
      <c r="C79" s="55">
        <f>G56</f>
        <v>750000</v>
      </c>
      <c r="D79" s="53">
        <f>(C79/C81)</f>
        <v>0.44118999176386525</v>
      </c>
      <c r="E79" s="13"/>
      <c r="F79" s="13"/>
      <c r="G79" s="33"/>
      <c r="H79" s="34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  <c r="II79" s="35"/>
      <c r="IJ79" s="35"/>
      <c r="IK79" s="35"/>
      <c r="IL79" s="35"/>
      <c r="IM79" s="35"/>
      <c r="IN79" s="35"/>
      <c r="IO79" s="35"/>
      <c r="IP79" s="35"/>
      <c r="IQ79" s="35"/>
      <c r="IR79" s="35"/>
      <c r="IS79" s="35"/>
      <c r="IT79" s="35"/>
      <c r="IU79" s="35"/>
    </row>
    <row r="80" spans="1:255" s="36" customFormat="1" ht="12" customHeight="1">
      <c r="A80" s="9"/>
      <c r="B80" s="51" t="s">
        <v>51</v>
      </c>
      <c r="C80" s="55">
        <f>G59</f>
        <v>80949.900000000009</v>
      </c>
      <c r="D80" s="53">
        <f>(C80/C81)</f>
        <v>4.7619047619047623E-2</v>
      </c>
      <c r="E80" s="13"/>
      <c r="F80" s="13"/>
      <c r="G80" s="33"/>
      <c r="H80" s="34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  <c r="II80" s="35"/>
      <c r="IJ80" s="35"/>
      <c r="IK80" s="35"/>
      <c r="IL80" s="35"/>
      <c r="IM80" s="35"/>
      <c r="IN80" s="35"/>
      <c r="IO80" s="35"/>
      <c r="IP80" s="35"/>
      <c r="IQ80" s="35"/>
      <c r="IR80" s="35"/>
      <c r="IS80" s="35"/>
      <c r="IT80" s="35"/>
      <c r="IU80" s="35"/>
    </row>
    <row r="81" spans="1:255" s="36" customFormat="1" ht="12" customHeight="1">
      <c r="A81" s="9"/>
      <c r="B81" s="48" t="s">
        <v>52</v>
      </c>
      <c r="C81" s="56">
        <f>SUM(C75:C80)</f>
        <v>1699947.9</v>
      </c>
      <c r="D81" s="57">
        <f>SUM(D75:D80)</f>
        <v>1.0000000000000002</v>
      </c>
      <c r="E81" s="13"/>
      <c r="F81" s="13"/>
      <c r="G81" s="33"/>
      <c r="H81" s="34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  <c r="II81" s="35"/>
      <c r="IJ81" s="35"/>
      <c r="IK81" s="35"/>
      <c r="IL81" s="35"/>
      <c r="IM81" s="35"/>
      <c r="IN81" s="35"/>
      <c r="IO81" s="35"/>
      <c r="IP81" s="35"/>
      <c r="IQ81" s="35"/>
      <c r="IR81" s="35"/>
      <c r="IS81" s="35"/>
      <c r="IT81" s="35"/>
      <c r="IU81" s="35"/>
    </row>
    <row r="82" spans="1:255" s="36" customFormat="1" ht="12" customHeight="1">
      <c r="A82" s="9"/>
      <c r="B82" s="11"/>
      <c r="C82" s="8"/>
      <c r="D82" s="8"/>
      <c r="E82" s="8"/>
      <c r="F82" s="8"/>
      <c r="G82" s="33"/>
      <c r="H82" s="34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  <c r="II82" s="35"/>
      <c r="IJ82" s="35"/>
      <c r="IK82" s="35"/>
      <c r="IL82" s="35"/>
      <c r="IM82" s="35"/>
      <c r="IN82" s="35"/>
      <c r="IO82" s="35"/>
      <c r="IP82" s="35"/>
      <c r="IQ82" s="35"/>
      <c r="IR82" s="35"/>
      <c r="IS82" s="35"/>
      <c r="IT82" s="35"/>
      <c r="IU82" s="35"/>
    </row>
    <row r="83" spans="1:255" s="36" customFormat="1" ht="12" customHeight="1">
      <c r="A83" s="9"/>
      <c r="B83" s="37"/>
      <c r="C83" s="8"/>
      <c r="D83" s="8"/>
      <c r="E83" s="8"/>
      <c r="F83" s="8"/>
      <c r="G83" s="33"/>
      <c r="H83" s="34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  <c r="II83" s="35"/>
      <c r="IJ83" s="35"/>
      <c r="IK83" s="35"/>
      <c r="IL83" s="35"/>
      <c r="IM83" s="35"/>
      <c r="IN83" s="35"/>
      <c r="IO83" s="35"/>
      <c r="IP83" s="35"/>
      <c r="IQ83" s="35"/>
      <c r="IR83" s="35"/>
      <c r="IS83" s="35"/>
      <c r="IT83" s="35"/>
      <c r="IU83" s="35"/>
    </row>
    <row r="84" spans="1:255" s="36" customFormat="1" ht="12" customHeight="1">
      <c r="A84" s="9"/>
      <c r="B84" s="58"/>
      <c r="C84" s="59" t="s">
        <v>99</v>
      </c>
      <c r="D84" s="58"/>
      <c r="E84" s="58"/>
      <c r="F84" s="13"/>
      <c r="G84" s="33"/>
      <c r="H84" s="34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  <c r="II84" s="35"/>
      <c r="IJ84" s="35"/>
      <c r="IK84" s="35"/>
      <c r="IL84" s="35"/>
      <c r="IM84" s="35"/>
      <c r="IN84" s="35"/>
      <c r="IO84" s="35"/>
      <c r="IP84" s="35"/>
      <c r="IQ84" s="35"/>
      <c r="IR84" s="35"/>
      <c r="IS84" s="35"/>
      <c r="IT84" s="35"/>
      <c r="IU84" s="35"/>
    </row>
    <row r="85" spans="1:255" s="36" customFormat="1" ht="12" customHeight="1">
      <c r="A85" s="9"/>
      <c r="B85" s="48" t="s">
        <v>97</v>
      </c>
      <c r="C85" s="60">
        <v>400</v>
      </c>
      <c r="D85" s="60">
        <v>500</v>
      </c>
      <c r="E85" s="60">
        <v>600</v>
      </c>
      <c r="F85" s="14"/>
      <c r="G85" s="38"/>
      <c r="H85" s="34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  <c r="II85" s="35"/>
      <c r="IJ85" s="35"/>
      <c r="IK85" s="35"/>
      <c r="IL85" s="35"/>
      <c r="IM85" s="35"/>
      <c r="IN85" s="35"/>
      <c r="IO85" s="35"/>
      <c r="IP85" s="35"/>
      <c r="IQ85" s="35"/>
      <c r="IR85" s="35"/>
      <c r="IS85" s="35"/>
      <c r="IT85" s="35"/>
      <c r="IU85" s="35"/>
    </row>
    <row r="86" spans="1:255" s="36" customFormat="1" ht="12" customHeight="1">
      <c r="A86" s="9"/>
      <c r="B86" s="48" t="s">
        <v>98</v>
      </c>
      <c r="C86" s="60">
        <f>(1873424/C85)</f>
        <v>4683.5600000000004</v>
      </c>
      <c r="D86" s="60">
        <f>1873424/D85</f>
        <v>3746.848</v>
      </c>
      <c r="E86" s="60">
        <f>(1873424/E85)</f>
        <v>3122.3733333333334</v>
      </c>
      <c r="F86" s="14"/>
      <c r="G86" s="38"/>
      <c r="H86" s="34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5"/>
      <c r="HZ86" s="35"/>
      <c r="IA86" s="35"/>
      <c r="IB86" s="35"/>
      <c r="IC86" s="35"/>
      <c r="ID86" s="35"/>
      <c r="IE86" s="35"/>
      <c r="IF86" s="35"/>
      <c r="IG86" s="35"/>
      <c r="IH86" s="35"/>
      <c r="II86" s="35"/>
      <c r="IJ86" s="35"/>
      <c r="IK86" s="35"/>
      <c r="IL86" s="35"/>
      <c r="IM86" s="35"/>
      <c r="IN86" s="35"/>
      <c r="IO86" s="35"/>
      <c r="IP86" s="35"/>
      <c r="IQ86" s="35"/>
      <c r="IR86" s="35"/>
      <c r="IS86" s="35"/>
      <c r="IT86" s="35"/>
      <c r="IU86" s="35"/>
    </row>
    <row r="87" spans="1:255" s="36" customFormat="1" ht="12" customHeight="1">
      <c r="A87" s="9"/>
      <c r="B87" s="10" t="s">
        <v>53</v>
      </c>
      <c r="C87" s="9"/>
      <c r="D87" s="9"/>
      <c r="E87" s="9"/>
      <c r="F87" s="9"/>
      <c r="G87" s="9"/>
      <c r="H87" s="34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  <c r="II87" s="35"/>
      <c r="IJ87" s="35"/>
      <c r="IK87" s="35"/>
      <c r="IL87" s="35"/>
      <c r="IM87" s="35"/>
      <c r="IN87" s="35"/>
      <c r="IO87" s="35"/>
      <c r="IP87" s="35"/>
      <c r="IQ87" s="35"/>
      <c r="IR87" s="35"/>
      <c r="IS87" s="35"/>
      <c r="IT87" s="35"/>
      <c r="IU87" s="35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Trebol Rosado-Ballica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2022-03-08T19:58:42Z</cp:lastPrinted>
  <dcterms:created xsi:type="dcterms:W3CDTF">2020-11-27T12:49:26Z</dcterms:created>
  <dcterms:modified xsi:type="dcterms:W3CDTF">2022-07-26T15:08:17Z</dcterms:modified>
</cp:coreProperties>
</file>