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15345" windowHeight="4635"/>
  </bookViews>
  <sheets>
    <sheet name="Trigo" sheetId="1" r:id="rId1"/>
  </sheets>
  <calcPr calcId="152511"/>
</workbook>
</file>

<file path=xl/calcChain.xml><?xml version="1.0" encoding="utf-8"?>
<calcChain xmlns="http://schemas.openxmlformats.org/spreadsheetml/2006/main">
  <c r="C81" i="1" l="1"/>
  <c r="C79" i="1"/>
  <c r="C77" i="1"/>
  <c r="G58" i="1" l="1"/>
  <c r="G57" i="1"/>
  <c r="G52" i="1"/>
  <c r="G50" i="1"/>
  <c r="G49" i="1"/>
  <c r="G47" i="1"/>
  <c r="G46" i="1"/>
  <c r="G45" i="1"/>
  <c r="G43" i="1"/>
  <c r="G37" i="1"/>
  <c r="G36" i="1"/>
  <c r="G35" i="1"/>
  <c r="G34" i="1"/>
  <c r="G33" i="1"/>
  <c r="G32" i="1"/>
  <c r="G31" i="1"/>
  <c r="G38" i="1" s="1"/>
  <c r="G21" i="1"/>
  <c r="G22" i="1" s="1"/>
  <c r="G12" i="1"/>
  <c r="G63" i="1" s="1"/>
  <c r="G53" i="1" l="1"/>
  <c r="C80" i="1" s="1"/>
  <c r="C83" i="1" s="1"/>
  <c r="D79" i="1" s="1"/>
  <c r="G60" i="1"/>
  <c r="G61" i="1" s="1"/>
  <c r="G62" i="1" s="1"/>
  <c r="E88" i="1" s="1"/>
  <c r="D82" i="1"/>
  <c r="D80" i="1"/>
  <c r="G64" i="1" l="1"/>
  <c r="D81" i="1"/>
  <c r="D77" i="1"/>
  <c r="D83" i="1" s="1"/>
  <c r="C88" i="1"/>
  <c r="D88" i="1"/>
</calcChain>
</file>

<file path=xl/sharedStrings.xml><?xml version="1.0" encoding="utf-8"?>
<sst xmlns="http://schemas.openxmlformats.org/spreadsheetml/2006/main" count="145" uniqueCount="104">
  <si>
    <t>RUBRO O CULTIVO</t>
  </si>
  <si>
    <t>TRIGO ALTERNATIVO, PRIMAVERA</t>
  </si>
  <si>
    <t>VARIEDAD</t>
  </si>
  <si>
    <t>FRITZ</t>
  </si>
  <si>
    <t>FECHA ESTIMADA  PRECIO VENTA</t>
  </si>
  <si>
    <t>FEBRERO 2023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</si>
  <si>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</si>
  <si>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</si>
  <si>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</si>
  <si>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</si>
  <si>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</si>
  <si>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</si>
  <si>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</si>
  <si>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NUEVA IMPERIAL</t>
  </si>
  <si>
    <t>DESTINO PRODUCCION</t>
  </si>
  <si>
    <t>Molinos</t>
  </si>
  <si>
    <t>COMUNA/LOCALIDAD</t>
  </si>
  <si>
    <t>NUEVA IMPERIAL- CHOL CHOL</t>
  </si>
  <si>
    <t>FECHA DE COSECHA</t>
  </si>
  <si>
    <t>FEBRERO  2023</t>
  </si>
  <si>
    <t>FECHA PRECIO INSUMOS</t>
  </si>
  <si>
    <t>CONTINGENCIA</t>
  </si>
  <si>
    <t>HELADAS-SEQUIA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</si>
  <si>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</si>
  <si>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</si>
  <si>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</si>
  <si>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</si>
  <si>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</si>
  <si>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</si>
  <si>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</si>
  <si>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</si>
  <si>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</si>
  <si>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</si>
  <si>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Mayo-Septiembre</t>
  </si>
  <si>
    <t>Subtotal Jornadas Hombre</t>
  </si>
  <si>
    <t>JORNADAS ANIMAL</t>
  </si>
  <si>
    <t>Subtotal Jornadas Animal</t>
  </si>
  <si>
    <t>MAQUINARIA</t>
  </si>
  <si>
    <t>Aradura (disco y cincel)</t>
  </si>
  <si>
    <t>JM</t>
  </si>
  <si>
    <t>Marzo-Abril</t>
  </si>
  <si>
    <t>Rastraje (ofset y vibro)</t>
  </si>
  <si>
    <t>Abril-Mayo</t>
  </si>
  <si>
    <t>Siembra Mecanizada</t>
  </si>
  <si>
    <t>Aplicación Nirogeno.</t>
  </si>
  <si>
    <t>Agosto-Octubre</t>
  </si>
  <si>
    <t>Aplicación Herbicida</t>
  </si>
  <si>
    <t>Aplicación Pesticida</t>
  </si>
  <si>
    <t>Cosecha Mecanizada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</si>
  <si>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</si>
  <si>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</si>
  <si>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</si>
  <si>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</si>
  <si>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</si>
  <si>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</si>
  <si>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</si>
  <si>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</si>
  <si>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kg.</t>
  </si>
  <si>
    <t>FERTILIZANTES</t>
  </si>
  <si>
    <t>NPK (mezcla 11-30-11)</t>
  </si>
  <si>
    <t>Kg.</t>
  </si>
  <si>
    <t>Supernitro</t>
  </si>
  <si>
    <t>Muriato de K</t>
  </si>
  <si>
    <t>HERBICIDAS</t>
  </si>
  <si>
    <t>Ajax</t>
  </si>
  <si>
    <t>Gr.</t>
  </si>
  <si>
    <t>MCPA</t>
  </si>
  <si>
    <t>Lt.</t>
  </si>
  <si>
    <t>FUNGICIDA</t>
  </si>
  <si>
    <t>Jargal</t>
  </si>
  <si>
    <t>Octubre-Noviembre</t>
  </si>
  <si>
    <t>Subtotal Insumos</t>
  </si>
  <si>
    <t>OTROS</t>
  </si>
  <si>
    <t>Item</t>
  </si>
  <si>
    <t>Materiales Cosecha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</si>
  <si>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</si>
  <si>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</si>
  <si>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</si>
  <si>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</si>
  <si>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</si>
  <si>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</si>
  <si>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</si>
  <si>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</si>
  <si>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</si>
  <si>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</si>
  <si>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</si>
  <si>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</si>
  <si>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</si>
  <si>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</si>
  <si>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</si>
  <si>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</si>
  <si>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</si>
  <si>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</si>
  <si>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</si>
  <si>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</si>
  <si>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</si>
  <si>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</si>
  <si>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</si>
  <si>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</si>
  <si>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</si>
  <si>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$/há</t>
  </si>
  <si>
    <t>Rendimiento (qqm/há)</t>
  </si>
  <si>
    <t>saco</t>
  </si>
  <si>
    <t>RENDIMIENTO (qqm/há.)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</si>
</sst>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  <font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0" fillId="2" borderId="16" xfId="0" applyFont="1" applyFill="1" applyBorder="1"/>
    <xf numFmtId="49" fontId="1" fillId="4" borderId="17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3" fontId="2" fillId="2" borderId="15" xfId="0" applyNumberFormat="1" applyFont="1" applyFill="1" applyBorder="1" applyAlignment="1">
      <alignment horizontal="left"/>
    </xf>
    <xf numFmtId="49" fontId="1" fillId="4" borderId="19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49" fontId="1" fillId="3" borderId="19" xfId="0" applyNumberFormat="1" applyFont="1" applyFill="1" applyBorder="1" applyAlignment="1">
      <alignment horizontal="left" vertical="center"/>
    </xf>
    <xf numFmtId="49" fontId="1" fillId="3" borderId="19" xfId="0" applyNumberFormat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/>
    </xf>
    <xf numFmtId="3" fontId="2" fillId="2" borderId="26" xfId="0" applyNumberFormat="1" applyFont="1" applyFill="1" applyBorder="1" applyAlignment="1">
      <alignment horizontal="left"/>
    </xf>
    <xf numFmtId="49" fontId="1" fillId="4" borderId="27" xfId="0" applyNumberFormat="1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65" fontId="1" fillId="4" borderId="28" xfId="0" applyNumberFormat="1" applyFont="1" applyFill="1" applyBorder="1" applyAlignment="1">
      <alignment horizontal="left" vertical="center"/>
    </xf>
    <xf numFmtId="49" fontId="1" fillId="3" borderId="29" xfId="0" applyNumberFormat="1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165" fontId="1" fillId="3" borderId="30" xfId="0" applyNumberFormat="1" applyFont="1" applyFill="1" applyBorder="1" applyAlignment="1">
      <alignment horizontal="left" vertical="center"/>
    </xf>
    <xf numFmtId="49" fontId="1" fillId="4" borderId="29" xfId="0" applyNumberFormat="1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165" fontId="1" fillId="4" borderId="30" xfId="0" applyNumberFormat="1" applyFont="1" applyFill="1" applyBorder="1" applyAlignment="1">
      <alignment horizontal="left" vertical="center"/>
    </xf>
    <xf numFmtId="49" fontId="1" fillId="4" borderId="31" xfId="0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165" fontId="1" fillId="4" borderId="17" xfId="0" applyNumberFormat="1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5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vertical="center"/>
    </xf>
    <xf numFmtId="0" fontId="2" fillId="2" borderId="34" xfId="0" applyFont="1" applyFill="1" applyBorder="1"/>
    <xf numFmtId="0" fontId="2" fillId="2" borderId="35" xfId="0" applyFont="1" applyFill="1" applyBorder="1"/>
    <xf numFmtId="49" fontId="2" fillId="2" borderId="36" xfId="0" applyNumberFormat="1" applyFont="1" applyFill="1" applyBorder="1" applyAlignment="1">
      <alignment vertical="center"/>
    </xf>
    <xf numFmtId="0" fontId="2" fillId="2" borderId="32" xfId="0" applyFont="1" applyFill="1" applyBorder="1"/>
    <xf numFmtId="0" fontId="2" fillId="2" borderId="37" xfId="0" applyFont="1" applyFill="1" applyBorder="1"/>
    <xf numFmtId="49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5" borderId="40" xfId="0" applyFont="1" applyFill="1" applyBorder="1"/>
    <xf numFmtId="0" fontId="2" fillId="6" borderId="32" xfId="0" applyFont="1" applyFill="1" applyBorder="1"/>
    <xf numFmtId="49" fontId="6" fillId="7" borderId="43" xfId="0" applyNumberFormat="1" applyFont="1" applyFill="1" applyBorder="1" applyAlignment="1">
      <alignment vertical="center"/>
    </xf>
    <xf numFmtId="49" fontId="6" fillId="7" borderId="44" xfId="0" applyNumberFormat="1" applyFont="1" applyFill="1" applyBorder="1" applyAlignment="1">
      <alignment vertical="center"/>
    </xf>
    <xf numFmtId="49" fontId="2" fillId="7" borderId="45" xfId="0" applyNumberFormat="1" applyFont="1" applyFill="1" applyBorder="1"/>
    <xf numFmtId="49" fontId="6" fillId="2" borderId="46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2" fillId="2" borderId="47" xfId="0" applyNumberFormat="1" applyFont="1" applyFill="1" applyBorder="1"/>
    <xf numFmtId="0" fontId="6" fillId="2" borderId="5" xfId="0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49" fontId="6" fillId="7" borderId="48" xfId="0" applyNumberFormat="1" applyFont="1" applyFill="1" applyBorder="1" applyAlignment="1">
      <alignment vertical="center"/>
    </xf>
    <xf numFmtId="166" fontId="6" fillId="7" borderId="49" xfId="0" applyNumberFormat="1" applyFont="1" applyFill="1" applyBorder="1" applyAlignment="1">
      <alignment vertical="center"/>
    </xf>
    <xf numFmtId="9" fontId="6" fillId="7" borderId="50" xfId="0" applyNumberFormat="1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0" fillId="2" borderId="51" xfId="0" applyFont="1" applyFill="1" applyBorder="1"/>
    <xf numFmtId="0" fontId="1" fillId="5" borderId="36" xfId="0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165" fontId="6" fillId="2" borderId="3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9" xfId="0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24" xfId="0" applyNumberFormat="1" applyFont="1" applyFill="1" applyBorder="1" applyAlignment="1">
      <alignment horizontal="right"/>
    </xf>
    <xf numFmtId="3" fontId="2" fillId="2" borderId="24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6" fillId="7" borderId="44" xfId="0" applyFont="1" applyFill="1" applyBorder="1" applyAlignment="1">
      <alignment horizontal="right"/>
    </xf>
    <xf numFmtId="0" fontId="6" fillId="7" borderId="45" xfId="0" applyFont="1" applyFill="1" applyBorder="1" applyAlignment="1">
      <alignment horizontal="right"/>
    </xf>
    <xf numFmtId="166" fontId="6" fillId="7" borderId="49" xfId="0" applyNumberFormat="1" applyFont="1" applyFill="1" applyBorder="1" applyAlignment="1">
      <alignment horizontal="right"/>
    </xf>
    <xf numFmtId="166" fontId="6" fillId="7" borderId="5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/>
    </xf>
    <xf numFmtId="3" fontId="2" fillId="2" borderId="5" xfId="0" applyNumberFormat="1" applyFont="1" applyFill="1" applyBorder="1" applyAlignment="1"/>
    <xf numFmtId="0" fontId="3" fillId="3" borderId="25" xfId="0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/>
    </xf>
    <xf numFmtId="0" fontId="4" fillId="0" borderId="9" xfId="0" applyFont="1" applyBorder="1"/>
    <xf numFmtId="49" fontId="5" fillId="3" borderId="8" xfId="0" applyNumberFormat="1" applyFont="1" applyFill="1" applyBorder="1" applyAlignment="1">
      <alignment horizontal="left" vertical="center"/>
    </xf>
    <xf numFmtId="0" fontId="4" fillId="0" borderId="13" xfId="0" applyFont="1" applyBorder="1"/>
    <xf numFmtId="49" fontId="7" fillId="5" borderId="41" xfId="0" applyNumberFormat="1" applyFont="1" applyFill="1" applyBorder="1" applyAlignment="1">
      <alignment vertical="center"/>
    </xf>
    <xf numFmtId="0" fontId="4" fillId="0" borderId="42" xfId="0" applyFont="1" applyBorder="1"/>
    <xf numFmtId="49" fontId="3" fillId="3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60" workbookViewId="0">
      <selection activeCell="I44" sqref="I44"/>
    </sheetView>
  </sheetViews>
  <sheetFormatPr baseColWidth="10" defaultColWidth="14.42578125" defaultRowHeight="15" customHeight="1"/>
  <cols>
    <col min="1" max="1" width="4.42578125" customWidth="1"/>
    <col min="2" max="2" width="19.7109375" customWidth="1"/>
    <col min="3" max="3" width="27.42578125" customWidth="1"/>
    <col min="4" max="4" width="9.42578125" customWidth="1"/>
    <col min="5" max="5" width="14.42578125" customWidth="1"/>
    <col min="6" max="6" width="11" customWidth="1"/>
    <col min="7" max="7" width="12.42578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7" t="s">
        <v>1</v>
      </c>
      <c r="D9" s="8"/>
      <c r="E9" s="141" t="s">
        <v>103</v>
      </c>
      <c r="F9" s="136"/>
      <c r="G9" s="9">
        <v>64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"/>
      <c r="B10" s="10" t="s">
        <v>2</v>
      </c>
      <c r="C10" s="11" t="s">
        <v>3</v>
      </c>
      <c r="D10" s="8"/>
      <c r="E10" s="142" t="s">
        <v>4</v>
      </c>
      <c r="F10" s="136"/>
      <c r="G10" s="12" t="s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10" t="s">
        <v>6</v>
      </c>
      <c r="C11" s="7" t="s">
        <v>7</v>
      </c>
      <c r="D11" s="8"/>
      <c r="E11" s="142" t="s">
        <v>8</v>
      </c>
      <c r="F11" s="136"/>
      <c r="G11" s="9">
        <v>35000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"/>
      <c r="B12" s="10" t="s">
        <v>9</v>
      </c>
      <c r="C12" s="13" t="s">
        <v>10</v>
      </c>
      <c r="D12" s="8"/>
      <c r="E12" s="12" t="s">
        <v>11</v>
      </c>
      <c r="F12" s="14"/>
      <c r="G12" s="15">
        <f>(G9*G11)</f>
        <v>2240000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"/>
      <c r="B13" s="10" t="s">
        <v>12</v>
      </c>
      <c r="C13" s="7" t="s">
        <v>13</v>
      </c>
      <c r="D13" s="8"/>
      <c r="E13" s="142" t="s">
        <v>14</v>
      </c>
      <c r="F13" s="136"/>
      <c r="G13" s="12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10" t="s">
        <v>16</v>
      </c>
      <c r="C14" s="7" t="s">
        <v>17</v>
      </c>
      <c r="D14" s="8"/>
      <c r="E14" s="142" t="s">
        <v>18</v>
      </c>
      <c r="F14" s="136"/>
      <c r="G14" s="12" t="s">
        <v>19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"/>
      <c r="B15" s="10" t="s">
        <v>20</v>
      </c>
      <c r="C15" s="16">
        <v>44720</v>
      </c>
      <c r="D15" s="8"/>
      <c r="E15" s="135" t="s">
        <v>21</v>
      </c>
      <c r="F15" s="136"/>
      <c r="G15" s="17" t="s">
        <v>22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8"/>
      <c r="C16" s="19"/>
      <c r="D16" s="20"/>
      <c r="E16" s="21"/>
      <c r="F16" s="21"/>
      <c r="G16" s="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3"/>
      <c r="B17" s="137" t="s">
        <v>23</v>
      </c>
      <c r="C17" s="138"/>
      <c r="D17" s="138"/>
      <c r="E17" s="138"/>
      <c r="F17" s="138"/>
      <c r="G17" s="13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4"/>
      <c r="C18" s="25"/>
      <c r="D18" s="25"/>
      <c r="E18" s="25"/>
      <c r="F18" s="25"/>
      <c r="G18" s="2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6"/>
      <c r="B19" s="27" t="s">
        <v>24</v>
      </c>
      <c r="C19" s="28"/>
      <c r="D19" s="29"/>
      <c r="E19" s="29"/>
      <c r="F19" s="29"/>
      <c r="G19" s="2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3"/>
      <c r="B20" s="6" t="s">
        <v>25</v>
      </c>
      <c r="C20" s="6" t="s">
        <v>26</v>
      </c>
      <c r="D20" s="6" t="s">
        <v>27</v>
      </c>
      <c r="E20" s="6" t="s">
        <v>28</v>
      </c>
      <c r="F20" s="6" t="s">
        <v>29</v>
      </c>
      <c r="G20" s="6" t="s">
        <v>30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3"/>
      <c r="B21" s="17" t="s">
        <v>31</v>
      </c>
      <c r="C21" s="109" t="s">
        <v>32</v>
      </c>
      <c r="D21" s="128">
        <v>0.3</v>
      </c>
      <c r="E21" s="100" t="s">
        <v>33</v>
      </c>
      <c r="F21" s="101">
        <v>19000</v>
      </c>
      <c r="G21" s="101">
        <f>D21*F21</f>
        <v>5700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3"/>
      <c r="B22" s="30" t="s">
        <v>34</v>
      </c>
      <c r="C22" s="110"/>
      <c r="D22" s="129"/>
      <c r="E22" s="129"/>
      <c r="F22" s="129"/>
      <c r="G22" s="130">
        <f>SUM(G21)</f>
        <v>5700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24"/>
      <c r="C23" s="111"/>
      <c r="D23" s="25"/>
      <c r="E23" s="25"/>
      <c r="F23" s="31"/>
      <c r="G23" s="3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6"/>
      <c r="B24" s="32" t="s">
        <v>35</v>
      </c>
      <c r="C24" s="112"/>
      <c r="D24" s="33"/>
      <c r="E24" s="33"/>
      <c r="F24" s="33"/>
      <c r="G24" s="3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6"/>
      <c r="B25" s="34" t="s">
        <v>25</v>
      </c>
      <c r="C25" s="113" t="s">
        <v>26</v>
      </c>
      <c r="D25" s="35" t="s">
        <v>27</v>
      </c>
      <c r="E25" s="34" t="s">
        <v>28</v>
      </c>
      <c r="F25" s="35" t="s">
        <v>29</v>
      </c>
      <c r="G25" s="34" t="s">
        <v>30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6"/>
      <c r="B26" s="36"/>
      <c r="C26" s="114"/>
      <c r="D26" s="36"/>
      <c r="E26" s="36"/>
      <c r="F26" s="36"/>
      <c r="G26" s="3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6"/>
      <c r="B27" s="37" t="s">
        <v>36</v>
      </c>
      <c r="C27" s="115"/>
      <c r="D27" s="38"/>
      <c r="E27" s="38"/>
      <c r="F27" s="38"/>
      <c r="G27" s="3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9"/>
      <c r="C28" s="116"/>
      <c r="D28" s="40"/>
      <c r="E28" s="40"/>
      <c r="F28" s="41"/>
      <c r="G28" s="4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6"/>
      <c r="B29" s="32" t="s">
        <v>37</v>
      </c>
      <c r="C29" s="112"/>
      <c r="D29" s="33"/>
      <c r="E29" s="33"/>
      <c r="F29" s="33"/>
      <c r="G29" s="3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6"/>
      <c r="B30" s="42" t="s">
        <v>25</v>
      </c>
      <c r="C30" s="117" t="s">
        <v>26</v>
      </c>
      <c r="D30" s="42" t="s">
        <v>27</v>
      </c>
      <c r="E30" s="42" t="s">
        <v>28</v>
      </c>
      <c r="F30" s="43" t="s">
        <v>29</v>
      </c>
      <c r="G30" s="42" t="s">
        <v>30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3"/>
      <c r="B31" s="17" t="s">
        <v>38</v>
      </c>
      <c r="C31" s="109" t="s">
        <v>39</v>
      </c>
      <c r="D31" s="128">
        <v>0.5</v>
      </c>
      <c r="E31" s="100" t="s">
        <v>40</v>
      </c>
      <c r="F31" s="101">
        <v>170000</v>
      </c>
      <c r="G31" s="101">
        <f t="shared" ref="G31:G37" si="0">(D31*F31)</f>
        <v>85000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3"/>
      <c r="B32" s="17" t="s">
        <v>41</v>
      </c>
      <c r="C32" s="109" t="s">
        <v>39</v>
      </c>
      <c r="D32" s="128">
        <v>0.3</v>
      </c>
      <c r="E32" s="100" t="s">
        <v>42</v>
      </c>
      <c r="F32" s="101">
        <v>170000</v>
      </c>
      <c r="G32" s="101">
        <f t="shared" si="0"/>
        <v>51000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3"/>
      <c r="B33" s="17" t="s">
        <v>43</v>
      </c>
      <c r="C33" s="109" t="s">
        <v>39</v>
      </c>
      <c r="D33" s="128">
        <v>0.3</v>
      </c>
      <c r="E33" s="100" t="s">
        <v>33</v>
      </c>
      <c r="F33" s="101">
        <v>121000</v>
      </c>
      <c r="G33" s="101">
        <f t="shared" si="0"/>
        <v>36300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3"/>
      <c r="B34" s="17" t="s">
        <v>44</v>
      </c>
      <c r="C34" s="109" t="s">
        <v>39</v>
      </c>
      <c r="D34" s="128">
        <v>0.1</v>
      </c>
      <c r="E34" s="100" t="s">
        <v>45</v>
      </c>
      <c r="F34" s="101">
        <v>145000</v>
      </c>
      <c r="G34" s="101">
        <f t="shared" si="0"/>
        <v>14500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3"/>
      <c r="B35" s="17" t="s">
        <v>46</v>
      </c>
      <c r="C35" s="109" t="s">
        <v>39</v>
      </c>
      <c r="D35" s="128">
        <v>0.1</v>
      </c>
      <c r="E35" s="100" t="s">
        <v>45</v>
      </c>
      <c r="F35" s="101">
        <v>145000</v>
      </c>
      <c r="G35" s="101">
        <f t="shared" si="0"/>
        <v>14500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3"/>
      <c r="B36" s="17" t="s">
        <v>47</v>
      </c>
      <c r="C36" s="109" t="s">
        <v>39</v>
      </c>
      <c r="D36" s="128">
        <v>0.1</v>
      </c>
      <c r="E36" s="100" t="s">
        <v>45</v>
      </c>
      <c r="F36" s="101">
        <v>145000</v>
      </c>
      <c r="G36" s="101">
        <f t="shared" si="0"/>
        <v>14500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23"/>
      <c r="B37" s="17" t="s">
        <v>48</v>
      </c>
      <c r="C37" s="109" t="s">
        <v>39</v>
      </c>
      <c r="D37" s="128">
        <v>0.2</v>
      </c>
      <c r="E37" s="100" t="s">
        <v>49</v>
      </c>
      <c r="F37" s="101">
        <v>360000</v>
      </c>
      <c r="G37" s="101">
        <f t="shared" si="0"/>
        <v>72000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6"/>
      <c r="B38" s="37" t="s">
        <v>50</v>
      </c>
      <c r="C38" s="115"/>
      <c r="D38" s="102"/>
      <c r="E38" s="102"/>
      <c r="F38" s="102"/>
      <c r="G38" s="103">
        <f>SUM(G31:G37)</f>
        <v>287800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39"/>
      <c r="C39" s="116"/>
      <c r="D39" s="40"/>
      <c r="E39" s="40"/>
      <c r="F39" s="41"/>
      <c r="G39" s="4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6"/>
      <c r="B40" s="32" t="s">
        <v>51</v>
      </c>
      <c r="C40" s="112"/>
      <c r="D40" s="33"/>
      <c r="E40" s="33"/>
      <c r="F40" s="33"/>
      <c r="G40" s="3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6"/>
      <c r="B41" s="43" t="s">
        <v>52</v>
      </c>
      <c r="C41" s="118" t="s">
        <v>53</v>
      </c>
      <c r="D41" s="43" t="s">
        <v>54</v>
      </c>
      <c r="E41" s="43" t="s">
        <v>28</v>
      </c>
      <c r="F41" s="43" t="s">
        <v>29</v>
      </c>
      <c r="G41" s="43" t="s">
        <v>30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3"/>
      <c r="B42" s="44" t="s">
        <v>55</v>
      </c>
      <c r="C42" s="119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3"/>
      <c r="B43" s="12" t="s">
        <v>56</v>
      </c>
      <c r="C43" s="120" t="s">
        <v>57</v>
      </c>
      <c r="D43" s="106">
        <v>180</v>
      </c>
      <c r="E43" s="104" t="s">
        <v>33</v>
      </c>
      <c r="F43" s="105">
        <v>1100</v>
      </c>
      <c r="G43" s="105">
        <f>(D43*F43)</f>
        <v>198000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3"/>
      <c r="B44" s="46" t="s">
        <v>58</v>
      </c>
      <c r="C44" s="121"/>
      <c r="D44" s="106"/>
      <c r="E44" s="106"/>
      <c r="F44" s="105"/>
      <c r="G44" s="10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3"/>
      <c r="B45" s="12" t="s">
        <v>59</v>
      </c>
      <c r="C45" s="120" t="s">
        <v>60</v>
      </c>
      <c r="D45" s="106">
        <v>400</v>
      </c>
      <c r="E45" s="104" t="s">
        <v>33</v>
      </c>
      <c r="F45" s="105">
        <v>1600</v>
      </c>
      <c r="G45" s="105">
        <f t="shared" ref="G45:G46" si="1">(D45*F45)</f>
        <v>640000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3"/>
      <c r="B46" s="12" t="s">
        <v>61</v>
      </c>
      <c r="C46" s="120" t="s">
        <v>60</v>
      </c>
      <c r="D46" s="106">
        <v>150</v>
      </c>
      <c r="E46" s="104" t="s">
        <v>45</v>
      </c>
      <c r="F46" s="105">
        <v>1200</v>
      </c>
      <c r="G46" s="105">
        <f t="shared" si="1"/>
        <v>180000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3"/>
      <c r="B47" s="12" t="s">
        <v>62</v>
      </c>
      <c r="C47" s="120" t="s">
        <v>60</v>
      </c>
      <c r="D47" s="106">
        <v>100</v>
      </c>
      <c r="E47" s="104" t="s">
        <v>45</v>
      </c>
      <c r="F47" s="105">
        <v>1476</v>
      </c>
      <c r="G47" s="105">
        <f>D47*F47</f>
        <v>147600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3"/>
      <c r="B48" s="46" t="s">
        <v>63</v>
      </c>
      <c r="C48" s="121"/>
      <c r="D48" s="106"/>
      <c r="E48" s="106"/>
      <c r="F48" s="105"/>
      <c r="G48" s="10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3"/>
      <c r="B49" s="12" t="s">
        <v>64</v>
      </c>
      <c r="C49" s="120" t="s">
        <v>65</v>
      </c>
      <c r="D49" s="106">
        <v>10</v>
      </c>
      <c r="E49" s="104" t="s">
        <v>45</v>
      </c>
      <c r="F49" s="105">
        <v>350</v>
      </c>
      <c r="G49" s="105">
        <f t="shared" ref="G49:G50" si="2">(D49*F49)</f>
        <v>3500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3"/>
      <c r="B50" s="12" t="s">
        <v>66</v>
      </c>
      <c r="C50" s="120" t="s">
        <v>67</v>
      </c>
      <c r="D50" s="106">
        <v>1</v>
      </c>
      <c r="E50" s="104" t="s">
        <v>45</v>
      </c>
      <c r="F50" s="105">
        <v>21000</v>
      </c>
      <c r="G50" s="105">
        <f t="shared" si="2"/>
        <v>21000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3"/>
      <c r="B51" s="46" t="s">
        <v>68</v>
      </c>
      <c r="C51" s="121"/>
      <c r="D51" s="106"/>
      <c r="E51" s="106"/>
      <c r="F51" s="105"/>
      <c r="G51" s="10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3"/>
      <c r="B52" s="47" t="s">
        <v>69</v>
      </c>
      <c r="C52" s="122" t="s">
        <v>67</v>
      </c>
      <c r="D52" s="131">
        <v>1</v>
      </c>
      <c r="E52" s="107" t="s">
        <v>70</v>
      </c>
      <c r="F52" s="108">
        <v>9000</v>
      </c>
      <c r="G52" s="108">
        <f>(D52*F52)</f>
        <v>9000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6"/>
      <c r="B53" s="37" t="s">
        <v>71</v>
      </c>
      <c r="C53" s="115"/>
      <c r="D53" s="102"/>
      <c r="E53" s="102"/>
      <c r="F53" s="102"/>
      <c r="G53" s="103">
        <f>SUM(G42:G52)</f>
        <v>1199100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1"/>
      <c r="B54" s="39"/>
      <c r="C54" s="116"/>
      <c r="D54" s="40"/>
      <c r="E54" s="40"/>
      <c r="F54" s="41"/>
      <c r="G54" s="4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6"/>
      <c r="B55" s="32" t="s">
        <v>72</v>
      </c>
      <c r="C55" s="112"/>
      <c r="D55" s="33"/>
      <c r="E55" s="33"/>
      <c r="F55" s="33"/>
      <c r="G55" s="3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6"/>
      <c r="B56" s="42" t="s">
        <v>73</v>
      </c>
      <c r="C56" s="118" t="s">
        <v>53</v>
      </c>
      <c r="D56" s="43" t="s">
        <v>54</v>
      </c>
      <c r="E56" s="42" t="s">
        <v>28</v>
      </c>
      <c r="F56" s="43" t="s">
        <v>29</v>
      </c>
      <c r="G56" s="42" t="s">
        <v>30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3"/>
      <c r="B57" s="17" t="s">
        <v>74</v>
      </c>
      <c r="C57" s="123" t="s">
        <v>102</v>
      </c>
      <c r="D57" s="132">
        <v>70</v>
      </c>
      <c r="E57" s="100" t="s">
        <v>49</v>
      </c>
      <c r="F57" s="132">
        <v>400</v>
      </c>
      <c r="G57" s="132">
        <f>(D57*F57)</f>
        <v>28000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6"/>
      <c r="B58" s="48" t="s">
        <v>75</v>
      </c>
      <c r="C58" s="49"/>
      <c r="D58" s="133"/>
      <c r="E58" s="133"/>
      <c r="F58" s="133"/>
      <c r="G58" s="134">
        <f>SUM(G57)</f>
        <v>28000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1"/>
      <c r="B59" s="50"/>
      <c r="C59" s="50"/>
      <c r="D59" s="50"/>
      <c r="E59" s="50"/>
      <c r="F59" s="51"/>
      <c r="G59" s="5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5"/>
      <c r="B60" s="52" t="s">
        <v>76</v>
      </c>
      <c r="C60" s="53"/>
      <c r="D60" s="53"/>
      <c r="E60" s="53"/>
      <c r="F60" s="53"/>
      <c r="G60" s="54">
        <f>G22+G38+G53+G58</f>
        <v>1520600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5"/>
      <c r="B61" s="55" t="s">
        <v>77</v>
      </c>
      <c r="C61" s="56"/>
      <c r="D61" s="56"/>
      <c r="E61" s="56"/>
      <c r="F61" s="56"/>
      <c r="G61" s="57">
        <f>G60*0.05</f>
        <v>76030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"/>
      <c r="B62" s="58" t="s">
        <v>78</v>
      </c>
      <c r="C62" s="59"/>
      <c r="D62" s="59"/>
      <c r="E62" s="59"/>
      <c r="F62" s="59"/>
      <c r="G62" s="60">
        <f>G61+G60</f>
        <v>1596630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5"/>
      <c r="B63" s="55" t="s">
        <v>79</v>
      </c>
      <c r="C63" s="56"/>
      <c r="D63" s="56"/>
      <c r="E63" s="56"/>
      <c r="F63" s="56"/>
      <c r="G63" s="57">
        <f>G12</f>
        <v>2240000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"/>
      <c r="B64" s="61" t="s">
        <v>80</v>
      </c>
      <c r="C64" s="62"/>
      <c r="D64" s="62"/>
      <c r="E64" s="62"/>
      <c r="F64" s="62"/>
      <c r="G64" s="63">
        <f>G63-G62</f>
        <v>643370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5"/>
      <c r="B65" s="64" t="s">
        <v>81</v>
      </c>
      <c r="C65" s="65"/>
      <c r="D65" s="65"/>
      <c r="E65" s="65"/>
      <c r="F65" s="65"/>
      <c r="G65" s="6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5"/>
      <c r="B66" s="67"/>
      <c r="C66" s="65"/>
      <c r="D66" s="65"/>
      <c r="E66" s="65"/>
      <c r="F66" s="65"/>
      <c r="G66" s="6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5"/>
      <c r="B67" s="68" t="s">
        <v>82</v>
      </c>
      <c r="C67" s="69"/>
      <c r="D67" s="69"/>
      <c r="E67" s="69"/>
      <c r="F67" s="70"/>
      <c r="G67" s="6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5"/>
      <c r="B68" s="71" t="s">
        <v>83</v>
      </c>
      <c r="C68" s="72"/>
      <c r="D68" s="72"/>
      <c r="E68" s="72"/>
      <c r="F68" s="73"/>
      <c r="G68" s="6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5"/>
      <c r="B69" s="71" t="s">
        <v>84</v>
      </c>
      <c r="C69" s="72"/>
      <c r="D69" s="72"/>
      <c r="E69" s="72"/>
      <c r="F69" s="73"/>
      <c r="G69" s="6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5"/>
      <c r="B70" s="71" t="s">
        <v>85</v>
      </c>
      <c r="C70" s="72"/>
      <c r="D70" s="72"/>
      <c r="E70" s="72"/>
      <c r="F70" s="73"/>
      <c r="G70" s="6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5"/>
      <c r="B71" s="71" t="s">
        <v>86</v>
      </c>
      <c r="C71" s="72"/>
      <c r="D71" s="72"/>
      <c r="E71" s="72"/>
      <c r="F71" s="73"/>
      <c r="G71" s="6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5"/>
      <c r="B72" s="71" t="s">
        <v>87</v>
      </c>
      <c r="C72" s="72"/>
      <c r="D72" s="72"/>
      <c r="E72" s="72"/>
      <c r="F72" s="73"/>
      <c r="G72" s="6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5"/>
      <c r="B73" s="74" t="s">
        <v>88</v>
      </c>
      <c r="C73" s="75"/>
      <c r="D73" s="75"/>
      <c r="E73" s="75"/>
      <c r="F73" s="76"/>
      <c r="G73" s="6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5"/>
      <c r="B74" s="67"/>
      <c r="C74" s="72"/>
      <c r="D74" s="72"/>
      <c r="E74" s="72"/>
      <c r="F74" s="72"/>
      <c r="G74" s="6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5"/>
      <c r="B75" s="139" t="s">
        <v>89</v>
      </c>
      <c r="C75" s="140"/>
      <c r="D75" s="77"/>
      <c r="E75" s="78"/>
      <c r="F75" s="78"/>
      <c r="G75" s="6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5"/>
      <c r="B76" s="79" t="s">
        <v>73</v>
      </c>
      <c r="C76" s="80" t="s">
        <v>100</v>
      </c>
      <c r="D76" s="81" t="s">
        <v>90</v>
      </c>
      <c r="E76" s="78"/>
      <c r="F76" s="78"/>
      <c r="G76" s="6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5"/>
      <c r="B77" s="82" t="s">
        <v>91</v>
      </c>
      <c r="C77" s="83">
        <f>G22</f>
        <v>5700</v>
      </c>
      <c r="D77" s="84">
        <f>(C77/C83)</f>
        <v>3.6042872047804229E-3</v>
      </c>
      <c r="E77" s="78"/>
      <c r="F77" s="78"/>
      <c r="G77" s="6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5"/>
      <c r="B78" s="82" t="s">
        <v>92</v>
      </c>
      <c r="C78" s="85">
        <v>0</v>
      </c>
      <c r="D78" s="84">
        <v>0</v>
      </c>
      <c r="E78" s="78"/>
      <c r="F78" s="78"/>
      <c r="G78" s="6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5"/>
      <c r="B79" s="82" t="s">
        <v>93</v>
      </c>
      <c r="C79" s="83">
        <f>G38</f>
        <v>287800</v>
      </c>
      <c r="D79" s="84">
        <f>(C79/C83)</f>
        <v>0.18198488728698348</v>
      </c>
      <c r="E79" s="78"/>
      <c r="F79" s="78"/>
      <c r="G79" s="6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5"/>
      <c r="B80" s="82" t="s">
        <v>52</v>
      </c>
      <c r="C80" s="83">
        <f>G53</f>
        <v>1199100</v>
      </c>
      <c r="D80" s="84">
        <f>(C80/C83)</f>
        <v>0.75822820828986059</v>
      </c>
      <c r="E80" s="78"/>
      <c r="F80" s="78"/>
      <c r="G80" s="6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5"/>
      <c r="B81" s="82" t="s">
        <v>94</v>
      </c>
      <c r="C81" s="86">
        <f>G58</f>
        <v>28000</v>
      </c>
      <c r="D81" s="84">
        <f>(C81/C83)</f>
        <v>1.7705270479623132E-2</v>
      </c>
      <c r="E81" s="87"/>
      <c r="F81" s="87"/>
      <c r="G81" s="6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5"/>
      <c r="B82" s="82" t="s">
        <v>95</v>
      </c>
      <c r="C82" s="86">
        <v>60850</v>
      </c>
      <c r="D82" s="84">
        <f>(C82/C83)</f>
        <v>3.8477346738752409E-2</v>
      </c>
      <c r="E82" s="87"/>
      <c r="F82" s="87"/>
      <c r="G82" s="6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5"/>
      <c r="B83" s="88" t="s">
        <v>96</v>
      </c>
      <c r="C83" s="89">
        <f t="shared" ref="C83:D83" si="3">SUM(C77:C82)</f>
        <v>1581450</v>
      </c>
      <c r="D83" s="90">
        <f t="shared" si="3"/>
        <v>1</v>
      </c>
      <c r="E83" s="87"/>
      <c r="F83" s="87"/>
      <c r="G83" s="6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5"/>
      <c r="B84" s="67"/>
      <c r="C84" s="65"/>
      <c r="D84" s="65"/>
      <c r="E84" s="65"/>
      <c r="F84" s="65"/>
      <c r="G84" s="6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5"/>
      <c r="B85" s="91"/>
      <c r="C85" s="65"/>
      <c r="D85" s="65"/>
      <c r="E85" s="65"/>
      <c r="F85" s="65"/>
      <c r="G85" s="6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92"/>
      <c r="B86" s="93"/>
      <c r="C86" s="94" t="s">
        <v>97</v>
      </c>
      <c r="D86" s="95"/>
      <c r="E86" s="96"/>
      <c r="F86" s="97"/>
      <c r="G86" s="6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5"/>
      <c r="B87" s="79" t="s">
        <v>101</v>
      </c>
      <c r="C87" s="124">
        <v>60</v>
      </c>
      <c r="D87" s="124">
        <v>64</v>
      </c>
      <c r="E87" s="125">
        <v>80</v>
      </c>
      <c r="F87" s="98"/>
      <c r="G87" s="9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5"/>
      <c r="B88" s="88" t="s">
        <v>98</v>
      </c>
      <c r="C88" s="126">
        <f>(G62/C87)</f>
        <v>26610.5</v>
      </c>
      <c r="D88" s="126">
        <f>(G62/D87)</f>
        <v>24947.34375</v>
      </c>
      <c r="E88" s="127">
        <f>(G62/E87)</f>
        <v>19957.875</v>
      </c>
      <c r="F88" s="98"/>
      <c r="G88" s="9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5"/>
      <c r="B89" s="64" t="s">
        <v>99</v>
      </c>
      <c r="C89" s="72"/>
      <c r="D89" s="72"/>
      <c r="E89" s="72"/>
      <c r="F89" s="72"/>
      <c r="G89" s="7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/>
    <row r="291" spans="1:26" ht="15.75" customHeight="1"/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2022-03-31T18:03:24Z</dcterms:created>
  <dcterms:modified xsi:type="dcterms:W3CDTF">2022-06-17T15:05:49Z</dcterms:modified>
</cp:coreProperties>
</file>