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TRIGO" sheetId="1" r:id="rId1"/>
  </sheets>
  <definedNames>
    <definedName name="_xlnm.Print_Area" localSheetId="0">TRIGO!$A$2:$G$93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45" i="1"/>
  <c r="G46" i="1"/>
  <c r="G47" i="1"/>
  <c r="G48" i="1"/>
  <c r="G49" i="1"/>
  <c r="G50" i="1"/>
  <c r="G51" i="1"/>
  <c r="G52" i="1"/>
  <c r="G53" i="1"/>
  <c r="G37" i="1"/>
  <c r="G38" i="1"/>
  <c r="G12" i="1"/>
  <c r="G36" i="1" l="1"/>
  <c r="G35" i="1"/>
  <c r="G34" i="1"/>
  <c r="G33" i="1"/>
  <c r="G32" i="1"/>
  <c r="G31" i="1"/>
  <c r="G21" i="1"/>
  <c r="G22" i="1" s="1"/>
  <c r="G39" i="1" l="1"/>
  <c r="G61" i="1" l="1"/>
  <c r="G44" i="1"/>
  <c r="G54" i="1" s="1"/>
  <c r="C82" i="1" l="1"/>
  <c r="C83" i="1"/>
  <c r="C80" i="1"/>
  <c r="C84" i="1"/>
  <c r="C81" i="1" l="1"/>
  <c r="G66" i="1"/>
  <c r="G63" i="1" l="1"/>
  <c r="G64" i="1" s="1"/>
  <c r="C85" i="1" s="1"/>
  <c r="G65" i="1" l="1"/>
  <c r="D91" i="1" s="1"/>
  <c r="C86" i="1"/>
  <c r="D80" i="1" s="1"/>
  <c r="C91" i="1" l="1"/>
  <c r="E91" i="1"/>
  <c r="G67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<sst xmlns="http://schemas.openxmlformats.org/spreadsheetml/2006/main" count="149" uniqueCount="105">
  <si>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</si>
  <si>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</si>
  <si>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</si>
  <si>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</si>
  <si>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</si>
  <si>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</si>
  <si>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</si>
  <si>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</si>
  <si>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</si>
  <si>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</si>
  <si>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</si>
  <si>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</si>
  <si>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</si>
  <si>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</si>
  <si>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</si>
  <si>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</si>
  <si>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</si>
  <si>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</si>
  <si>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</si>
  <si>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</si>
  <si>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</si>
  <si>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</si>
  <si>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</si>
  <si>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</si>
  <si>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</si>
  <si>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</si>
  <si>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</si>
  <si>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</si>
  <si>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</si>
  <si>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</si>
  <si>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</si>
  <si>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</si>
  <si>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</si>
  <si>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</si>
  <si>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</si>
  <si>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</si>
  <si>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</si>
  <si>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</si>
  <si>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</si>
  <si>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</si>
  <si>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</si>
  <si>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</si>
  <si>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</si>
  <si>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</si>
  <si>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</si>
  <si>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</si>
  <si>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</si>
  <si>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</si>
  <si>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</si>
  <si>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</si>
  <si>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</si>
  <si>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</si>
  <si>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</si>
  <si>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</si>
  <si>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</si>
  <si>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</si>
  <si>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</si>
  <si>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</si>
  <si>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</si>
  <si>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PRECIO ESPERADO ($/Unidades)</t>
  </si>
  <si>
    <t>Medio</t>
  </si>
  <si>
    <t>Lib. B. O'Higgins</t>
  </si>
  <si>
    <t>LITUECHE</t>
  </si>
  <si>
    <t>Heladas, sequía</t>
  </si>
  <si>
    <t>Mayo</t>
  </si>
  <si>
    <t>Manejo semillas y Fertilizantes</t>
  </si>
  <si>
    <t>Ha</t>
  </si>
  <si>
    <t>Fertilización fosfatada y nitrogenada (trompo)</t>
  </si>
  <si>
    <t>Mayo y Agosto</t>
  </si>
  <si>
    <t>Siembra (Trompo)</t>
  </si>
  <si>
    <t>SEMILLA</t>
  </si>
  <si>
    <t>FERTILIZANTES</t>
  </si>
  <si>
    <t>Mayo-Agosto</t>
  </si>
  <si>
    <t>Super fosfato triple</t>
  </si>
  <si>
    <t xml:space="preserve">Muriato de Potasio </t>
  </si>
  <si>
    <t xml:space="preserve">Mayo </t>
  </si>
  <si>
    <t>$/há</t>
  </si>
  <si>
    <t>TRIGO</t>
  </si>
  <si>
    <t xml:space="preserve">Ingenio-Pantera </t>
  </si>
  <si>
    <t xml:space="preserve">Aplicación de guano </t>
  </si>
  <si>
    <t xml:space="preserve">Marzo-Abril </t>
  </si>
  <si>
    <t>Rastraje cama de semillas</t>
  </si>
  <si>
    <t>Rastraje tapado semillas</t>
  </si>
  <si>
    <t>Aplicación Herbicida Pos emergencia</t>
  </si>
  <si>
    <t xml:space="preserve">Julio </t>
  </si>
  <si>
    <t xml:space="preserve">Diciembre </t>
  </si>
  <si>
    <t>Aradura cincel (Barbecho y Cruza)</t>
  </si>
  <si>
    <t>Semilla</t>
  </si>
  <si>
    <t>HERBICIDAS</t>
  </si>
  <si>
    <t>Hussar 20 WG (gramíneas y hoja ancha) u</t>
  </si>
  <si>
    <t>Julio</t>
  </si>
  <si>
    <t>Ovassion (gramíneas y hoja ancha)</t>
  </si>
  <si>
    <t>FUNGICIDA</t>
  </si>
  <si>
    <t>Anagran Plus</t>
  </si>
  <si>
    <t xml:space="preserve">Guano de ave </t>
  </si>
  <si>
    <t xml:space="preserve">Metro Cúbico </t>
  </si>
  <si>
    <t>ESCENARIOS COSTO UNITARIO  ($/qqm)</t>
  </si>
  <si>
    <t>Rendimiento (qqm/hà)</t>
  </si>
  <si>
    <t>Costo unitario ($/qqm) (*)</t>
  </si>
  <si>
    <t>RENDIMIENTO (qqm/Há.)</t>
  </si>
  <si>
    <t>Cosecha (máquina automotriz)</t>
  </si>
  <si>
    <t>Mercado Interno Nacional</t>
  </si>
  <si>
    <t>Septiembre y Abril</t>
  </si>
  <si>
    <t>TODAS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</si>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</sst>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0.000"/>
  </numFmts>
  <fonts count="3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12"/>
      <name val="Arial Narrow"/>
      <family val="2"/>
    </font>
    <font>
      <sz val="9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Arial Narrow"/>
      <family val="2"/>
    </font>
    <font>
      <sz val="10"/>
      <name val="Calibri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18" fillId="0" borderId="19"/>
    <xf numFmtId="43" fontId="20" fillId="0" borderId="0" applyFont="0" applyFill="0" applyBorder="0" applyAlignment="0" applyProtection="0"/>
    <xf numFmtId="0" fontId="1" fillId="0" borderId="19"/>
    <xf numFmtId="43" fontId="18" fillId="0" borderId="19" applyFont="0" applyFill="0" applyBorder="0" applyAlignment="0" applyProtection="0"/>
    <xf numFmtId="164" fontId="18" fillId="0" borderId="19" applyFont="0" applyFill="0" applyBorder="0" applyAlignment="0" applyProtection="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23" xfId="0" applyNumberFormat="1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9" fontId="14" fillId="2" borderId="26" xfId="0" applyNumberFormat="1" applyFont="1" applyFill="1" applyBorder="1" applyAlignment="1"/>
    <xf numFmtId="49" fontId="12" fillId="7" borderId="27" xfId="0" applyNumberFormat="1" applyFont="1" applyFill="1" applyBorder="1" applyAlignment="1">
      <alignment vertical="center"/>
    </xf>
    <xf numFmtId="166" fontId="12" fillId="7" borderId="28" xfId="0" applyNumberFormat="1" applyFont="1" applyFill="1" applyBorder="1" applyAlignment="1">
      <alignment vertical="center"/>
    </xf>
    <xf numFmtId="9" fontId="12" fillId="7" borderId="29" xfId="0" applyNumberFormat="1" applyFont="1" applyFill="1" applyBorder="1" applyAlignment="1">
      <alignment vertical="center"/>
    </xf>
    <xf numFmtId="0" fontId="14" fillId="8" borderId="32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4" fillId="2" borderId="34" xfId="0" applyFont="1" applyFill="1" applyBorder="1" applyAlignment="1"/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1" xfId="0" applyNumberFormat="1" applyFont="1" applyFill="1" applyBorder="1" applyAlignment="1">
      <alignment vertical="center"/>
    </xf>
    <xf numFmtId="166" fontId="12" fillId="7" borderId="2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horizontal="center" vertical="center" wrapText="1"/>
    </xf>
    <xf numFmtId="3" fontId="5" fillId="2" borderId="4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49" fontId="2" fillId="3" borderId="44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/>
    </xf>
    <xf numFmtId="165" fontId="2" fillId="2" borderId="19" xfId="0" applyNumberFormat="1" applyFont="1" applyFill="1" applyBorder="1" applyAlignment="1">
      <alignment horizontal="right" vertical="center"/>
    </xf>
    <xf numFmtId="165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/>
    <xf numFmtId="0" fontId="3" fillId="2" borderId="46" xfId="0" applyFont="1" applyFill="1" applyBorder="1" applyAlignment="1"/>
    <xf numFmtId="0" fontId="3" fillId="2" borderId="46" xfId="0" applyFont="1" applyFill="1" applyBorder="1" applyAlignment="1">
      <alignment horizontal="center"/>
    </xf>
    <xf numFmtId="3" fontId="3" fillId="2" borderId="46" xfId="0" applyNumberFormat="1" applyFont="1" applyFill="1" applyBorder="1" applyAlignment="1"/>
    <xf numFmtId="3" fontId="3" fillId="2" borderId="46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2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24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 vertical="center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vertical="center"/>
    </xf>
    <xf numFmtId="3" fontId="22" fillId="3" borderId="43" xfId="0" applyNumberFormat="1" applyFont="1" applyFill="1" applyBorder="1" applyAlignment="1">
      <alignment horizontal="center" vertical="center"/>
    </xf>
    <xf numFmtId="3" fontId="22" fillId="3" borderId="48" xfId="0" applyNumberFormat="1" applyFont="1" applyFill="1" applyBorder="1" applyAlignment="1">
      <alignment horizontal="center" vertical="center"/>
    </xf>
    <xf numFmtId="0" fontId="27" fillId="9" borderId="47" xfId="3" applyFont="1" applyFill="1" applyBorder="1" applyAlignment="1">
      <alignment horizontal="left"/>
    </xf>
    <xf numFmtId="0" fontId="20" fillId="9" borderId="47" xfId="3" applyFont="1" applyFill="1" applyBorder="1" applyAlignment="1">
      <alignment horizontal="left"/>
    </xf>
    <xf numFmtId="17" fontId="20" fillId="9" borderId="47" xfId="3" applyNumberFormat="1" applyFont="1" applyFill="1" applyBorder="1" applyAlignment="1">
      <alignment horizontal="left"/>
    </xf>
    <xf numFmtId="0" fontId="23" fillId="9" borderId="43" xfId="3" applyFont="1" applyFill="1" applyBorder="1" applyAlignment="1">
      <alignment horizontal="left" vertical="center" wrapText="1"/>
    </xf>
    <xf numFmtId="0" fontId="3" fillId="9" borderId="43" xfId="3" applyFont="1" applyFill="1" applyBorder="1" applyAlignment="1">
      <alignment horizontal="center"/>
    </xf>
    <xf numFmtId="2" fontId="23" fillId="9" borderId="43" xfId="4" applyNumberFormat="1" applyFont="1" applyFill="1" applyBorder="1" applyAlignment="1">
      <alignment horizontal="center"/>
    </xf>
    <xf numFmtId="0" fontId="23" fillId="9" borderId="43" xfId="3" applyFont="1" applyFill="1" applyBorder="1" applyAlignment="1">
      <alignment horizontal="center"/>
    </xf>
    <xf numFmtId="3" fontId="23" fillId="9" borderId="43" xfId="3" applyNumberFormat="1" applyFont="1" applyFill="1" applyBorder="1" applyAlignment="1">
      <alignment horizontal="center"/>
    </xf>
    <xf numFmtId="0" fontId="23" fillId="9" borderId="43" xfId="3" applyFont="1" applyFill="1" applyBorder="1" applyAlignment="1">
      <alignment wrapText="1"/>
    </xf>
    <xf numFmtId="165" fontId="25" fillId="5" borderId="43" xfId="0" applyNumberFormat="1" applyFont="1" applyFill="1" applyBorder="1" applyAlignment="1">
      <alignment vertical="center"/>
    </xf>
    <xf numFmtId="3" fontId="21" fillId="0" borderId="43" xfId="2" applyNumberFormat="1" applyFont="1" applyFill="1" applyBorder="1" applyAlignment="1">
      <alignment horizontal="center"/>
    </xf>
    <xf numFmtId="0" fontId="21" fillId="0" borderId="54" xfId="2" applyNumberFormat="1" applyFont="1" applyFill="1" applyBorder="1"/>
    <xf numFmtId="167" fontId="21" fillId="0" borderId="54" xfId="2" applyNumberFormat="1" applyFont="1" applyFill="1" applyBorder="1" applyAlignment="1">
      <alignment horizontal="center"/>
    </xf>
    <xf numFmtId="4" fontId="21" fillId="0" borderId="54" xfId="2" applyNumberFormat="1" applyFont="1" applyFill="1" applyBorder="1" applyAlignment="1">
      <alignment horizontal="center"/>
    </xf>
    <xf numFmtId="3" fontId="21" fillId="0" borderId="54" xfId="2" applyNumberFormat="1" applyFont="1" applyFill="1" applyBorder="1" applyAlignment="1">
      <alignment horizontal="center"/>
    </xf>
    <xf numFmtId="3" fontId="21" fillId="0" borderId="54" xfId="2" quotePrefix="1" applyNumberFormat="1" applyFont="1" applyFill="1" applyBorder="1" applyAlignment="1">
      <alignment horizontal="center"/>
    </xf>
    <xf numFmtId="0" fontId="21" fillId="0" borderId="43" xfId="2" applyNumberFormat="1" applyFont="1" applyFill="1" applyBorder="1"/>
    <xf numFmtId="167" fontId="21" fillId="0" borderId="43" xfId="2" applyNumberFormat="1" applyFont="1" applyFill="1" applyBorder="1" applyAlignment="1">
      <alignment horizontal="center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3" fillId="0" borderId="18" xfId="0" applyFont="1" applyFill="1" applyBorder="1" applyAlignment="1"/>
    <xf numFmtId="0" fontId="28" fillId="9" borderId="47" xfId="3" applyFont="1" applyFill="1" applyBorder="1" applyAlignment="1">
      <alignment horizontal="left" vertical="center" wrapText="1"/>
    </xf>
    <xf numFmtId="0" fontId="5" fillId="2" borderId="49" xfId="0" applyFont="1" applyFill="1" applyBorder="1" applyAlignment="1"/>
    <xf numFmtId="0" fontId="0" fillId="2" borderId="57" xfId="0" applyFont="1" applyFill="1" applyBorder="1" applyAlignment="1">
      <alignment horizontal="right"/>
    </xf>
    <xf numFmtId="0" fontId="3" fillId="2" borderId="58" xfId="0" applyFont="1" applyFill="1" applyBorder="1" applyAlignment="1">
      <alignment horizontal="right" wrapText="1"/>
    </xf>
    <xf numFmtId="3" fontId="27" fillId="9" borderId="43" xfId="3" applyNumberFormat="1" applyFont="1" applyFill="1" applyBorder="1" applyAlignment="1">
      <alignment horizontal="left"/>
    </xf>
    <xf numFmtId="17" fontId="20" fillId="9" borderId="43" xfId="3" applyNumberFormat="1" applyFont="1" applyFill="1" applyBorder="1" applyAlignment="1">
      <alignment horizontal="left"/>
    </xf>
    <xf numFmtId="3" fontId="24" fillId="9" borderId="43" xfId="3" applyNumberFormat="1" applyFont="1" applyFill="1" applyBorder="1" applyAlignment="1">
      <alignment horizontal="left"/>
    </xf>
    <xf numFmtId="3" fontId="20" fillId="9" borderId="43" xfId="3" applyNumberFormat="1" applyFont="1" applyFill="1" applyBorder="1" applyAlignment="1">
      <alignment horizontal="left"/>
    </xf>
    <xf numFmtId="0" fontId="20" fillId="9" borderId="43" xfId="3" applyFont="1" applyFill="1" applyBorder="1" applyAlignment="1">
      <alignment horizontal="left" wrapText="1"/>
    </xf>
    <xf numFmtId="0" fontId="20" fillId="9" borderId="43" xfId="3" applyFont="1" applyFill="1" applyBorder="1" applyAlignment="1">
      <alignment horizontal="left"/>
    </xf>
    <xf numFmtId="3" fontId="23" fillId="9" borderId="43" xfId="3" applyNumberFormat="1" applyFont="1" applyFill="1" applyBorder="1" applyAlignment="1">
      <alignment horizontal="right" indent="1"/>
    </xf>
    <xf numFmtId="49" fontId="2" fillId="5" borderId="43" xfId="0" applyNumberFormat="1" applyFont="1" applyFill="1" applyBorder="1" applyAlignment="1">
      <alignment vertical="center"/>
    </xf>
    <xf numFmtId="0" fontId="2" fillId="5" borderId="43" xfId="0" applyFont="1" applyFill="1" applyBorder="1" applyAlignment="1">
      <alignment vertical="center"/>
    </xf>
    <xf numFmtId="165" fontId="2" fillId="5" borderId="43" xfId="0" applyNumberFormat="1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165" fontId="2" fillId="3" borderId="43" xfId="0" applyNumberFormat="1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1" fontId="23" fillId="0" borderId="43" xfId="1" applyNumberFormat="1" applyFont="1" applyFill="1" applyBorder="1"/>
    <xf numFmtId="0" fontId="23" fillId="0" borderId="43" xfId="3" applyFont="1" applyFill="1" applyBorder="1" applyAlignment="1">
      <alignment horizontal="center"/>
    </xf>
    <xf numFmtId="0" fontId="23" fillId="0" borderId="43" xfId="4" applyNumberFormat="1" applyFont="1" applyFill="1" applyBorder="1" applyAlignment="1">
      <alignment horizontal="center"/>
    </xf>
    <xf numFmtId="3" fontId="23" fillId="0" borderId="43" xfId="4" applyNumberFormat="1" applyFont="1" applyFill="1" applyBorder="1" applyAlignment="1">
      <alignment horizontal="center"/>
    </xf>
    <xf numFmtId="3" fontId="23" fillId="0" borderId="43" xfId="3" applyNumberFormat="1" applyFont="1" applyFill="1" applyBorder="1" applyAlignment="1">
      <alignment horizontal="center"/>
    </xf>
    <xf numFmtId="1" fontId="23" fillId="0" borderId="43" xfId="1" applyNumberFormat="1" applyFont="1" applyFill="1" applyBorder="1" applyAlignment="1">
      <alignment wrapText="1"/>
    </xf>
    <xf numFmtId="3" fontId="23" fillId="0" borderId="43" xfId="1" applyNumberFormat="1" applyFont="1" applyFill="1" applyBorder="1" applyAlignment="1">
      <alignment horizontal="center"/>
    </xf>
    <xf numFmtId="0" fontId="23" fillId="0" borderId="43" xfId="3" applyFont="1" applyFill="1" applyBorder="1" applyAlignment="1" applyProtection="1">
      <alignment horizontal="center"/>
      <protection locked="0"/>
    </xf>
    <xf numFmtId="3" fontId="23" fillId="0" borderId="43" xfId="5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3" fontId="5" fillId="0" borderId="43" xfId="0" applyNumberFormat="1" applyFont="1" applyFill="1" applyBorder="1" applyAlignment="1">
      <alignment horizontal="center"/>
    </xf>
    <xf numFmtId="0" fontId="23" fillId="0" borderId="43" xfId="3" applyFont="1" applyFill="1" applyBorder="1" applyAlignment="1">
      <alignment wrapText="1"/>
    </xf>
    <xf numFmtId="0" fontId="23" fillId="0" borderId="43" xfId="3" applyFont="1" applyFill="1" applyBorder="1" applyAlignment="1">
      <alignment horizontal="center" wrapText="1"/>
    </xf>
    <xf numFmtId="49" fontId="19" fillId="0" borderId="6" xfId="0" applyNumberFormat="1" applyFont="1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1" fontId="23" fillId="0" borderId="43" xfId="1" applyNumberFormat="1" applyFont="1" applyFill="1" applyBorder="1" applyAlignment="1">
      <alignment vertical="center" wrapText="1"/>
    </xf>
    <xf numFmtId="43" fontId="23" fillId="0" borderId="43" xfId="4" applyFont="1" applyFill="1" applyBorder="1" applyAlignment="1">
      <alignment horizontal="center"/>
    </xf>
    <xf numFmtId="1" fontId="23" fillId="0" borderId="43" xfId="1" applyNumberFormat="1" applyFont="1" applyFill="1" applyBorder="1" applyAlignment="1">
      <alignment horizontal="center"/>
    </xf>
    <xf numFmtId="49" fontId="19" fillId="0" borderId="56" xfId="0" applyNumberFormat="1" applyFont="1" applyFill="1" applyBorder="1" applyAlignment="1"/>
    <xf numFmtId="1" fontId="23" fillId="0" borderId="43" xfId="1" applyNumberFormat="1" applyFont="1" applyFill="1" applyBorder="1" applyAlignment="1">
      <alignment vertical="top"/>
    </xf>
    <xf numFmtId="43" fontId="23" fillId="0" borderId="55" xfId="4" applyFont="1" applyFill="1" applyBorder="1" applyAlignment="1">
      <alignment horizontal="center"/>
    </xf>
    <xf numFmtId="168" fontId="23" fillId="0" borderId="43" xfId="1" applyNumberFormat="1" applyFont="1" applyFill="1" applyBorder="1" applyAlignment="1">
      <alignment horizontal="center"/>
    </xf>
    <xf numFmtId="49" fontId="3" fillId="0" borderId="53" xfId="0" applyNumberFormat="1" applyFont="1" applyFill="1" applyBorder="1" applyAlignment="1"/>
    <xf numFmtId="49" fontId="5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/>
    <xf numFmtId="0" fontId="29" fillId="0" borderId="6" xfId="0" applyFont="1" applyFill="1" applyBorder="1" applyAlignment="1">
      <alignment horizontal="left" vertical="center" wrapText="1"/>
    </xf>
    <xf numFmtId="3" fontId="30" fillId="0" borderId="43" xfId="5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49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49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49" xfId="0" applyFont="1" applyFill="1" applyBorder="1" applyAlignment="1"/>
    <xf numFmtId="49" fontId="26" fillId="3" borderId="6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49" fontId="17" fillId="8" borderId="30" xfId="0" applyNumberFormat="1" applyFont="1" applyFill="1" applyBorder="1" applyAlignment="1">
      <alignment vertical="center"/>
    </xf>
    <xf numFmtId="0" fontId="12" fillId="8" borderId="31" xfId="0" applyFont="1" applyFill="1" applyBorder="1" applyAlignment="1">
      <alignment vertical="center"/>
    </xf>
  </cellXfs>
  <cellStyles count="6">
    <cellStyle name="Millares" xfId="2" builtinId="3"/>
    <cellStyle name="Millares [0]_Estructura de costo IX-P 2" xfId="5"/>
    <cellStyle name="Millares 4 2" xfId="4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5</xdr:col>
      <xdr:colOff>1171574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activeCell="C16" sqref="C16"/>
    </sheetView>
  </sheetViews>
  <sheetFormatPr baseColWidth="10" defaultColWidth="10.85546875" defaultRowHeight="11.25" customHeight="1"/>
  <cols>
    <col min="1" max="1" width="15.5703125" style="1" customWidth="1"/>
    <col min="2" max="2" width="37.42578125" style="1" customWidth="1"/>
    <col min="3" max="3" width="17" style="1" customWidth="1"/>
    <col min="4" max="4" width="14.85546875" style="1" customWidth="1"/>
    <col min="5" max="5" width="16.7109375" style="1" customWidth="1"/>
    <col min="6" max="6" width="18.7109375" style="1" customWidth="1"/>
    <col min="7" max="7" width="17.140625" style="90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9"/>
    </row>
    <row r="2" spans="1:7" ht="15" customHeight="1">
      <c r="A2" s="2"/>
      <c r="B2" s="2"/>
      <c r="C2" s="2"/>
      <c r="D2" s="2"/>
      <c r="E2" s="2"/>
      <c r="F2" s="2"/>
      <c r="G2" s="79"/>
    </row>
    <row r="3" spans="1:7" ht="15" customHeight="1">
      <c r="A3" s="2"/>
      <c r="B3" s="2"/>
      <c r="C3" s="2"/>
      <c r="D3" s="2"/>
      <c r="E3" s="2"/>
      <c r="F3" s="2"/>
      <c r="G3" s="79"/>
    </row>
    <row r="4" spans="1:7" ht="15" customHeight="1">
      <c r="A4" s="2"/>
      <c r="B4" s="2"/>
      <c r="C4" s="2"/>
      <c r="D4" s="2"/>
      <c r="E4" s="2"/>
      <c r="F4" s="2"/>
      <c r="G4" s="79"/>
    </row>
    <row r="5" spans="1:7" ht="15" customHeight="1">
      <c r="A5" s="2"/>
      <c r="B5" s="2"/>
      <c r="C5" s="2"/>
      <c r="D5" s="2"/>
      <c r="E5" s="2"/>
      <c r="F5" s="2"/>
      <c r="G5" s="79"/>
    </row>
    <row r="6" spans="1:7" ht="15" customHeight="1">
      <c r="A6" s="2"/>
      <c r="B6" s="2"/>
      <c r="C6" s="2"/>
      <c r="D6" s="2"/>
      <c r="E6" s="2"/>
      <c r="F6" s="2"/>
      <c r="G6" s="79"/>
    </row>
    <row r="7" spans="1:7" ht="15" customHeight="1">
      <c r="A7" s="2"/>
      <c r="B7" s="2"/>
      <c r="C7" s="2"/>
      <c r="D7" s="2"/>
      <c r="E7" s="2"/>
      <c r="F7" s="2"/>
      <c r="G7" s="79"/>
    </row>
    <row r="8" spans="1:7" ht="15" customHeight="1">
      <c r="A8" s="2"/>
      <c r="B8" s="3"/>
      <c r="C8" s="4"/>
      <c r="D8" s="2"/>
      <c r="E8" s="4"/>
      <c r="F8" s="4"/>
      <c r="G8" s="136"/>
    </row>
    <row r="9" spans="1:7" ht="17.25" customHeight="1">
      <c r="A9" s="5"/>
      <c r="B9" s="6" t="s">
        <v>0</v>
      </c>
      <c r="C9" s="113" t="s">
        <v>77</v>
      </c>
      <c r="D9" s="7"/>
      <c r="E9" s="182" t="s">
        <v>99</v>
      </c>
      <c r="F9" s="183"/>
      <c r="G9" s="138">
        <v>43</v>
      </c>
    </row>
    <row r="10" spans="1:7" ht="33" customHeight="1">
      <c r="A10" s="5"/>
      <c r="B10" s="8" t="s">
        <v>1</v>
      </c>
      <c r="C10" s="134" t="s">
        <v>78</v>
      </c>
      <c r="D10" s="9"/>
      <c r="E10" s="184" t="s">
        <v>2</v>
      </c>
      <c r="F10" s="185"/>
      <c r="G10" s="139">
        <v>44896</v>
      </c>
    </row>
    <row r="11" spans="1:7" ht="18" customHeight="1">
      <c r="A11" s="5"/>
      <c r="B11" s="8" t="s">
        <v>3</v>
      </c>
      <c r="C11" s="114" t="s">
        <v>60</v>
      </c>
      <c r="D11" s="9"/>
      <c r="E11" s="184" t="s">
        <v>59</v>
      </c>
      <c r="F11" s="185"/>
      <c r="G11" s="140">
        <v>35000</v>
      </c>
    </row>
    <row r="12" spans="1:7" ht="17.25" customHeight="1">
      <c r="A12" s="5"/>
      <c r="B12" s="8" t="s">
        <v>4</v>
      </c>
      <c r="C12" s="114" t="s">
        <v>61</v>
      </c>
      <c r="D12" s="9"/>
      <c r="E12" s="10" t="s">
        <v>5</v>
      </c>
      <c r="F12" s="135"/>
      <c r="G12" s="141">
        <f>G9*G11</f>
        <v>1505000</v>
      </c>
    </row>
    <row r="13" spans="1:7" ht="33.75" customHeight="1">
      <c r="A13" s="5"/>
      <c r="B13" s="8" t="s">
        <v>6</v>
      </c>
      <c r="C13" s="114" t="s">
        <v>62</v>
      </c>
      <c r="D13" s="9"/>
      <c r="E13" s="184" t="s">
        <v>7</v>
      </c>
      <c r="F13" s="185"/>
      <c r="G13" s="142" t="s">
        <v>101</v>
      </c>
    </row>
    <row r="14" spans="1:7" ht="13.5" customHeight="1">
      <c r="A14" s="5"/>
      <c r="B14" s="8" t="s">
        <v>8</v>
      </c>
      <c r="C14" s="114" t="s">
        <v>103</v>
      </c>
      <c r="D14" s="9"/>
      <c r="E14" s="184" t="s">
        <v>9</v>
      </c>
      <c r="F14" s="185"/>
      <c r="G14" s="139">
        <v>44915</v>
      </c>
    </row>
    <row r="15" spans="1:7" ht="51.75" customHeight="1">
      <c r="A15" s="5"/>
      <c r="B15" s="8" t="s">
        <v>10</v>
      </c>
      <c r="C15" s="115" t="s">
        <v>104</v>
      </c>
      <c r="D15" s="9"/>
      <c r="E15" s="186" t="s">
        <v>11</v>
      </c>
      <c r="F15" s="187"/>
      <c r="G15" s="143" t="s">
        <v>63</v>
      </c>
    </row>
    <row r="16" spans="1:7" ht="12" customHeight="1">
      <c r="A16" s="2"/>
      <c r="B16" s="11"/>
      <c r="C16" s="12"/>
      <c r="D16" s="13"/>
      <c r="E16" s="14"/>
      <c r="F16" s="14"/>
      <c r="G16" s="137"/>
    </row>
    <row r="17" spans="1:7" ht="12" customHeight="1">
      <c r="A17" s="15"/>
      <c r="B17" s="188" t="s">
        <v>12</v>
      </c>
      <c r="C17" s="189"/>
      <c r="D17" s="189"/>
      <c r="E17" s="189"/>
      <c r="F17" s="189"/>
      <c r="G17" s="189"/>
    </row>
    <row r="18" spans="1:7" ht="12" customHeight="1">
      <c r="A18" s="2"/>
      <c r="B18" s="16"/>
      <c r="C18" s="17"/>
      <c r="D18" s="17"/>
      <c r="E18" s="17"/>
      <c r="F18" s="18"/>
      <c r="G18" s="80"/>
    </row>
    <row r="19" spans="1:7" ht="12" customHeight="1">
      <c r="A19" s="5"/>
      <c r="B19" s="19" t="s">
        <v>13</v>
      </c>
      <c r="C19" s="20"/>
      <c r="D19" s="21"/>
      <c r="E19" s="21"/>
      <c r="F19" s="21"/>
      <c r="G19" s="81"/>
    </row>
    <row r="20" spans="1:7" ht="24" customHeight="1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>
      <c r="A21" s="15"/>
      <c r="B21" s="116" t="s">
        <v>65</v>
      </c>
      <c r="C21" s="117" t="s">
        <v>20</v>
      </c>
      <c r="D21" s="118">
        <v>1</v>
      </c>
      <c r="E21" s="119" t="s">
        <v>64</v>
      </c>
      <c r="F21" s="120">
        <v>25000</v>
      </c>
      <c r="G21" s="120">
        <f>$D21*$F21</f>
        <v>25000</v>
      </c>
    </row>
    <row r="22" spans="1:7" ht="12.75" customHeight="1">
      <c r="A22" s="15"/>
      <c r="B22" s="23" t="s">
        <v>21</v>
      </c>
      <c r="C22" s="24"/>
      <c r="D22" s="24"/>
      <c r="E22" s="24"/>
      <c r="F22" s="25"/>
      <c r="G22" s="106">
        <f>G21</f>
        <v>25000</v>
      </c>
    </row>
    <row r="23" spans="1:7" ht="12" customHeight="1">
      <c r="A23" s="2"/>
      <c r="B23" s="16"/>
      <c r="C23" s="18"/>
      <c r="D23" s="18"/>
      <c r="E23" s="18"/>
      <c r="F23" s="26"/>
      <c r="G23" s="82"/>
    </row>
    <row r="24" spans="1:7" ht="12" customHeight="1">
      <c r="A24" s="5"/>
      <c r="B24" s="27" t="s">
        <v>22</v>
      </c>
      <c r="C24" s="28"/>
      <c r="D24" s="29"/>
      <c r="E24" s="29"/>
      <c r="F24" s="30"/>
      <c r="G24" s="83"/>
    </row>
    <row r="25" spans="1:7" ht="24" customHeight="1">
      <c r="A25" s="5"/>
      <c r="B25" s="31" t="s">
        <v>14</v>
      </c>
      <c r="C25" s="32" t="s">
        <v>15</v>
      </c>
      <c r="D25" s="32" t="s">
        <v>16</v>
      </c>
      <c r="E25" s="31" t="s">
        <v>56</v>
      </c>
      <c r="F25" s="32" t="s">
        <v>18</v>
      </c>
      <c r="G25" s="31" t="s">
        <v>19</v>
      </c>
    </row>
    <row r="26" spans="1:7" ht="12" customHeight="1">
      <c r="A26" s="5"/>
      <c r="B26" s="33"/>
      <c r="C26" s="34" t="s">
        <v>56</v>
      </c>
      <c r="D26" s="34" t="s">
        <v>56</v>
      </c>
      <c r="E26" s="34" t="s">
        <v>56</v>
      </c>
      <c r="F26" s="76" t="s">
        <v>56</v>
      </c>
      <c r="G26" s="102"/>
    </row>
    <row r="27" spans="1:7" ht="12" customHeight="1">
      <c r="A27" s="5"/>
      <c r="B27" s="35" t="s">
        <v>23</v>
      </c>
      <c r="C27" s="36"/>
      <c r="D27" s="36"/>
      <c r="E27" s="36"/>
      <c r="F27" s="37"/>
      <c r="G27" s="103"/>
    </row>
    <row r="28" spans="1:7" ht="12" customHeight="1">
      <c r="A28" s="2"/>
      <c r="B28" s="38"/>
      <c r="C28" s="39"/>
      <c r="D28" s="39"/>
      <c r="E28" s="39"/>
      <c r="F28" s="40"/>
      <c r="G28" s="84"/>
    </row>
    <row r="29" spans="1:7" ht="12" customHeight="1">
      <c r="A29" s="5"/>
      <c r="B29" s="27" t="s">
        <v>24</v>
      </c>
      <c r="C29" s="28"/>
      <c r="D29" s="29"/>
      <c r="E29" s="29"/>
      <c r="F29" s="30"/>
      <c r="G29" s="83"/>
    </row>
    <row r="30" spans="1:7" ht="24" customHeight="1">
      <c r="A30" s="5"/>
      <c r="B30" s="41" t="s">
        <v>14</v>
      </c>
      <c r="C30" s="41" t="s">
        <v>15</v>
      </c>
      <c r="D30" s="41" t="s">
        <v>16</v>
      </c>
      <c r="E30" s="41" t="s">
        <v>17</v>
      </c>
      <c r="F30" s="42" t="s">
        <v>18</v>
      </c>
      <c r="G30" s="41" t="s">
        <v>19</v>
      </c>
    </row>
    <row r="31" spans="1:7" ht="12.75" customHeight="1">
      <c r="A31" s="15"/>
      <c r="B31" s="152" t="s">
        <v>86</v>
      </c>
      <c r="C31" s="153" t="s">
        <v>66</v>
      </c>
      <c r="D31" s="154">
        <v>2</v>
      </c>
      <c r="E31" s="153" t="s">
        <v>102</v>
      </c>
      <c r="F31" s="155">
        <v>50000</v>
      </c>
      <c r="G31" s="156">
        <f>$D31*$F31</f>
        <v>100000</v>
      </c>
    </row>
    <row r="32" spans="1:7" ht="12.75" customHeight="1">
      <c r="A32" s="15"/>
      <c r="B32" s="157" t="s">
        <v>79</v>
      </c>
      <c r="C32" s="153" t="s">
        <v>66</v>
      </c>
      <c r="D32" s="154">
        <v>1</v>
      </c>
      <c r="E32" s="153" t="s">
        <v>80</v>
      </c>
      <c r="F32" s="158">
        <v>50000</v>
      </c>
      <c r="G32" s="156">
        <f t="shared" ref="G32:G38" si="0">$D32*$F32</f>
        <v>50000</v>
      </c>
    </row>
    <row r="33" spans="1:11" ht="12.75" customHeight="1">
      <c r="A33" s="15"/>
      <c r="B33" s="152" t="s">
        <v>81</v>
      </c>
      <c r="C33" s="153" t="s">
        <v>66</v>
      </c>
      <c r="D33" s="154">
        <v>1</v>
      </c>
      <c r="E33" s="153" t="s">
        <v>64</v>
      </c>
      <c r="F33" s="155">
        <v>40000</v>
      </c>
      <c r="G33" s="156">
        <f>$D33*$F33</f>
        <v>40000</v>
      </c>
    </row>
    <row r="34" spans="1:11" ht="12.75" customHeight="1">
      <c r="A34" s="15"/>
      <c r="B34" s="152" t="s">
        <v>67</v>
      </c>
      <c r="C34" s="153" t="s">
        <v>66</v>
      </c>
      <c r="D34" s="154">
        <v>2</v>
      </c>
      <c r="E34" s="153" t="s">
        <v>68</v>
      </c>
      <c r="F34" s="158">
        <v>20000</v>
      </c>
      <c r="G34" s="156">
        <f t="shared" si="0"/>
        <v>40000</v>
      </c>
    </row>
    <row r="35" spans="1:11" ht="12.75" customHeight="1">
      <c r="A35" s="15"/>
      <c r="B35" s="157" t="s">
        <v>69</v>
      </c>
      <c r="C35" s="153" t="s">
        <v>66</v>
      </c>
      <c r="D35" s="154">
        <v>1</v>
      </c>
      <c r="E35" s="153" t="s">
        <v>64</v>
      </c>
      <c r="F35" s="158">
        <v>20000</v>
      </c>
      <c r="G35" s="156">
        <f t="shared" si="0"/>
        <v>20000</v>
      </c>
    </row>
    <row r="36" spans="1:11" ht="12.75" customHeight="1">
      <c r="A36" s="48"/>
      <c r="B36" s="157" t="s">
        <v>82</v>
      </c>
      <c r="C36" s="153" t="s">
        <v>66</v>
      </c>
      <c r="D36" s="154">
        <v>1</v>
      </c>
      <c r="E36" s="153" t="s">
        <v>64</v>
      </c>
      <c r="F36" s="158">
        <v>50000</v>
      </c>
      <c r="G36" s="156">
        <f t="shared" si="0"/>
        <v>50000</v>
      </c>
    </row>
    <row r="37" spans="1:11" ht="12.75" customHeight="1">
      <c r="A37" s="48"/>
      <c r="B37" s="152" t="s">
        <v>83</v>
      </c>
      <c r="C37" s="153" t="s">
        <v>66</v>
      </c>
      <c r="D37" s="154">
        <v>1</v>
      </c>
      <c r="E37" s="153" t="s">
        <v>84</v>
      </c>
      <c r="F37" s="158">
        <v>15000</v>
      </c>
      <c r="G37" s="156">
        <f t="shared" si="0"/>
        <v>15000</v>
      </c>
    </row>
    <row r="38" spans="1:11" ht="12.75" customHeight="1">
      <c r="A38" s="48"/>
      <c r="B38" s="157" t="s">
        <v>100</v>
      </c>
      <c r="C38" s="153" t="s">
        <v>66</v>
      </c>
      <c r="D38" s="159">
        <v>1</v>
      </c>
      <c r="E38" s="153" t="s">
        <v>85</v>
      </c>
      <c r="F38" s="160">
        <v>59500</v>
      </c>
      <c r="G38" s="156">
        <f t="shared" si="0"/>
        <v>59500</v>
      </c>
    </row>
    <row r="39" spans="1:11" ht="12.75" customHeight="1">
      <c r="A39" s="5"/>
      <c r="B39" s="131" t="s">
        <v>25</v>
      </c>
      <c r="C39" s="132"/>
      <c r="D39" s="132"/>
      <c r="E39" s="132"/>
      <c r="F39" s="132"/>
      <c r="G39" s="112">
        <f>G31+G32+G33+G34+G35+G36+G37+G38</f>
        <v>374500</v>
      </c>
    </row>
    <row r="40" spans="1:11" ht="12" customHeight="1">
      <c r="A40" s="2"/>
      <c r="B40" s="38"/>
      <c r="C40" s="39"/>
      <c r="D40" s="133"/>
      <c r="E40" s="39"/>
      <c r="F40" s="40"/>
      <c r="G40" s="84"/>
    </row>
    <row r="41" spans="1:11" ht="12" customHeight="1">
      <c r="A41" s="5"/>
      <c r="B41" s="27" t="s">
        <v>26</v>
      </c>
      <c r="C41" s="28"/>
      <c r="D41" s="29"/>
      <c r="E41" s="29"/>
      <c r="F41" s="30"/>
      <c r="G41" s="83"/>
    </row>
    <row r="42" spans="1:11" ht="24" customHeight="1">
      <c r="A42" s="5"/>
      <c r="B42" s="77" t="s">
        <v>27</v>
      </c>
      <c r="C42" s="77" t="s">
        <v>28</v>
      </c>
      <c r="D42" s="77" t="s">
        <v>29</v>
      </c>
      <c r="E42" s="77" t="s">
        <v>17</v>
      </c>
      <c r="F42" s="77" t="s">
        <v>18</v>
      </c>
      <c r="G42" s="85" t="s">
        <v>19</v>
      </c>
      <c r="K42" s="75"/>
    </row>
    <row r="43" spans="1:11" ht="12.75" customHeight="1">
      <c r="A43" s="48"/>
      <c r="B43" s="161" t="s">
        <v>70</v>
      </c>
      <c r="C43" s="162"/>
      <c r="D43" s="162"/>
      <c r="E43" s="162"/>
      <c r="F43" s="179"/>
      <c r="G43" s="163"/>
      <c r="K43" s="75"/>
    </row>
    <row r="44" spans="1:11" ht="12.75" customHeight="1">
      <c r="A44" s="48"/>
      <c r="B44" s="164" t="s">
        <v>87</v>
      </c>
      <c r="C44" s="165" t="s">
        <v>58</v>
      </c>
      <c r="D44" s="165">
        <v>250</v>
      </c>
      <c r="E44" s="165" t="s">
        <v>64</v>
      </c>
      <c r="F44" s="180">
        <v>714</v>
      </c>
      <c r="G44" s="163">
        <f t="shared" ref="G44:G53" si="1">D44*F44</f>
        <v>178500</v>
      </c>
    </row>
    <row r="45" spans="1:11" ht="12.75" customHeight="1">
      <c r="A45" s="48"/>
      <c r="B45" s="166" t="s">
        <v>71</v>
      </c>
      <c r="C45" s="167"/>
      <c r="D45" s="168"/>
      <c r="E45" s="167"/>
      <c r="F45" s="181"/>
      <c r="G45" s="163">
        <f t="shared" si="1"/>
        <v>0</v>
      </c>
    </row>
    <row r="46" spans="1:11" ht="12.75" customHeight="1">
      <c r="A46" s="48"/>
      <c r="B46" s="169" t="s">
        <v>57</v>
      </c>
      <c r="C46" s="170" t="s">
        <v>58</v>
      </c>
      <c r="D46" s="171">
        <v>200</v>
      </c>
      <c r="E46" s="153" t="s">
        <v>72</v>
      </c>
      <c r="F46" s="180">
        <v>1428</v>
      </c>
      <c r="G46" s="163">
        <f t="shared" si="1"/>
        <v>285600</v>
      </c>
    </row>
    <row r="47" spans="1:11" ht="12.75" customHeight="1">
      <c r="A47" s="48"/>
      <c r="B47" s="152" t="s">
        <v>73</v>
      </c>
      <c r="C47" s="170" t="s">
        <v>58</v>
      </c>
      <c r="D47" s="171">
        <v>200</v>
      </c>
      <c r="E47" s="153" t="s">
        <v>64</v>
      </c>
      <c r="F47" s="180">
        <v>1368</v>
      </c>
      <c r="G47" s="163">
        <f t="shared" si="1"/>
        <v>273600</v>
      </c>
    </row>
    <row r="48" spans="1:11" ht="12.75" customHeight="1">
      <c r="A48" s="48"/>
      <c r="B48" s="152" t="s">
        <v>74</v>
      </c>
      <c r="C48" s="170" t="s">
        <v>58</v>
      </c>
      <c r="D48" s="171">
        <v>150</v>
      </c>
      <c r="E48" s="153" t="s">
        <v>75</v>
      </c>
      <c r="F48" s="180">
        <v>962</v>
      </c>
      <c r="G48" s="163">
        <f t="shared" si="1"/>
        <v>144300</v>
      </c>
    </row>
    <row r="49" spans="1:10" ht="12.75" customHeight="1">
      <c r="A49" s="48"/>
      <c r="B49" s="172" t="s">
        <v>88</v>
      </c>
      <c r="C49" s="167"/>
      <c r="D49" s="168"/>
      <c r="E49" s="167"/>
      <c r="F49" s="181"/>
      <c r="G49" s="163">
        <f t="shared" si="1"/>
        <v>0</v>
      </c>
    </row>
    <row r="50" spans="1:10" ht="12.75" customHeight="1">
      <c r="A50" s="48"/>
      <c r="B50" s="173" t="s">
        <v>89</v>
      </c>
      <c r="C50" s="174" t="s">
        <v>58</v>
      </c>
      <c r="D50" s="175">
        <v>0.3</v>
      </c>
      <c r="E50" s="153" t="s">
        <v>90</v>
      </c>
      <c r="F50" s="180">
        <v>148000</v>
      </c>
      <c r="G50" s="163">
        <f t="shared" si="1"/>
        <v>44400</v>
      </c>
    </row>
    <row r="51" spans="1:10" ht="12.75" customHeight="1">
      <c r="A51" s="48"/>
      <c r="B51" s="176" t="s">
        <v>91</v>
      </c>
      <c r="C51" s="177"/>
      <c r="D51" s="178"/>
      <c r="E51" s="177"/>
      <c r="F51" s="181"/>
      <c r="G51" s="163">
        <f t="shared" si="1"/>
        <v>0</v>
      </c>
    </row>
    <row r="52" spans="1:10" ht="12.75" customHeight="1">
      <c r="A52" s="48"/>
      <c r="B52" s="166" t="s">
        <v>92</v>
      </c>
      <c r="C52" s="167"/>
      <c r="D52" s="168"/>
      <c r="E52" s="167"/>
      <c r="F52" s="181"/>
      <c r="G52" s="163">
        <f t="shared" si="1"/>
        <v>0</v>
      </c>
    </row>
    <row r="53" spans="1:10" ht="12.75" customHeight="1">
      <c r="A53" s="48"/>
      <c r="B53" s="152" t="s">
        <v>93</v>
      </c>
      <c r="C53" s="170" t="s">
        <v>58</v>
      </c>
      <c r="D53" s="175">
        <v>0.125</v>
      </c>
      <c r="E53" s="153" t="s">
        <v>64</v>
      </c>
      <c r="F53" s="180">
        <v>20000</v>
      </c>
      <c r="G53" s="163">
        <f t="shared" si="1"/>
        <v>2500</v>
      </c>
    </row>
    <row r="54" spans="1:10" ht="13.5" customHeight="1">
      <c r="A54" s="48"/>
      <c r="B54" s="97" t="s">
        <v>30</v>
      </c>
      <c r="C54" s="98"/>
      <c r="D54" s="98"/>
      <c r="E54" s="98"/>
      <c r="F54" s="99"/>
      <c r="G54" s="111">
        <f>G43+G44+G45+G46+G47+G48+G49+G50+G51+G52+G53</f>
        <v>928900</v>
      </c>
    </row>
    <row r="55" spans="1:10" ht="12" customHeight="1">
      <c r="A55" s="2"/>
      <c r="B55" s="92"/>
      <c r="C55" s="93"/>
      <c r="D55" s="93"/>
      <c r="E55" s="94"/>
      <c r="F55" s="95"/>
      <c r="G55" s="96"/>
    </row>
    <row r="56" spans="1:10" ht="12" customHeight="1">
      <c r="A56" s="5"/>
      <c r="B56" s="27" t="s">
        <v>31</v>
      </c>
      <c r="C56" s="28"/>
      <c r="D56" s="29"/>
      <c r="E56" s="29"/>
      <c r="F56" s="30"/>
      <c r="G56" s="83"/>
    </row>
    <row r="57" spans="1:10" ht="24" customHeight="1">
      <c r="A57" s="5"/>
      <c r="B57" s="91" t="s">
        <v>32</v>
      </c>
      <c r="C57" s="77" t="s">
        <v>28</v>
      </c>
      <c r="D57" s="77" t="s">
        <v>29</v>
      </c>
      <c r="E57" s="91" t="s">
        <v>17</v>
      </c>
      <c r="F57" s="77" t="s">
        <v>18</v>
      </c>
      <c r="G57" s="91" t="s">
        <v>19</v>
      </c>
    </row>
    <row r="58" spans="1:10" ht="16.5" customHeight="1">
      <c r="A58" s="48"/>
      <c r="B58" s="121" t="s">
        <v>94</v>
      </c>
      <c r="C58" s="119" t="s">
        <v>95</v>
      </c>
      <c r="D58" s="120">
        <v>10</v>
      </c>
      <c r="E58" s="119" t="s">
        <v>80</v>
      </c>
      <c r="F58" s="144">
        <v>8500</v>
      </c>
      <c r="G58" s="120">
        <f>$D58*$F58</f>
        <v>85000</v>
      </c>
      <c r="J58" s="100"/>
    </row>
    <row r="59" spans="1:10" ht="16.5" customHeight="1">
      <c r="A59" s="48"/>
      <c r="B59" s="129"/>
      <c r="C59" s="130"/>
      <c r="D59" s="123"/>
      <c r="E59" s="123"/>
      <c r="F59" s="123"/>
      <c r="G59" s="78"/>
    </row>
    <row r="60" spans="1:10" ht="16.5" customHeight="1">
      <c r="A60" s="48"/>
      <c r="B60" s="124"/>
      <c r="C60" s="125"/>
      <c r="D60" s="126"/>
      <c r="E60" s="127"/>
      <c r="F60" s="128"/>
      <c r="G60" s="78"/>
    </row>
    <row r="61" spans="1:10" ht="13.5" customHeight="1">
      <c r="A61" s="5"/>
      <c r="B61" s="107" t="s">
        <v>33</v>
      </c>
      <c r="C61" s="108"/>
      <c r="D61" s="108"/>
      <c r="E61" s="109"/>
      <c r="F61" s="110"/>
      <c r="G61" s="112">
        <f>+G58+G59+G60</f>
        <v>85000</v>
      </c>
      <c r="I61" s="100"/>
    </row>
    <row r="62" spans="1:10" ht="12" customHeight="1">
      <c r="A62" s="2"/>
      <c r="B62" s="51"/>
      <c r="C62" s="51"/>
      <c r="D62" s="51"/>
      <c r="E62" s="51"/>
      <c r="F62" s="52"/>
      <c r="G62" s="86"/>
    </row>
    <row r="63" spans="1:10" ht="12" customHeight="1">
      <c r="A63" s="48"/>
      <c r="B63" s="145" t="s">
        <v>34</v>
      </c>
      <c r="C63" s="146"/>
      <c r="D63" s="146"/>
      <c r="E63" s="146"/>
      <c r="F63" s="146"/>
      <c r="G63" s="147">
        <f>G22+G27+G39+G54+G61</f>
        <v>1413400</v>
      </c>
    </row>
    <row r="64" spans="1:10" ht="12" customHeight="1">
      <c r="A64" s="48"/>
      <c r="B64" s="148" t="s">
        <v>35</v>
      </c>
      <c r="C64" s="149"/>
      <c r="D64" s="149"/>
      <c r="E64" s="149"/>
      <c r="F64" s="149"/>
      <c r="G64" s="150">
        <f>G63*0.05</f>
        <v>70670</v>
      </c>
    </row>
    <row r="65" spans="1:7" ht="12" customHeight="1">
      <c r="A65" s="48"/>
      <c r="B65" s="145" t="s">
        <v>36</v>
      </c>
      <c r="C65" s="146"/>
      <c r="D65" s="146"/>
      <c r="E65" s="146"/>
      <c r="F65" s="146"/>
      <c r="G65" s="147">
        <f>G64+G63</f>
        <v>1484070</v>
      </c>
    </row>
    <row r="66" spans="1:7" ht="12" customHeight="1">
      <c r="A66" s="48"/>
      <c r="B66" s="148" t="s">
        <v>37</v>
      </c>
      <c r="C66" s="149"/>
      <c r="D66" s="149"/>
      <c r="E66" s="149"/>
      <c r="F66" s="149"/>
      <c r="G66" s="150">
        <f>G12</f>
        <v>1505000</v>
      </c>
    </row>
    <row r="67" spans="1:7" ht="12" customHeight="1">
      <c r="A67" s="48"/>
      <c r="B67" s="145" t="s">
        <v>38</v>
      </c>
      <c r="C67" s="151"/>
      <c r="D67" s="151"/>
      <c r="E67" s="151"/>
      <c r="F67" s="151"/>
      <c r="G67" s="122">
        <f>G66-G65</f>
        <v>20930</v>
      </c>
    </row>
    <row r="68" spans="1:7" ht="12" customHeight="1">
      <c r="A68" s="48"/>
      <c r="B68" s="49" t="s">
        <v>39</v>
      </c>
      <c r="C68" s="50"/>
      <c r="D68" s="50"/>
      <c r="E68" s="50"/>
      <c r="F68" s="50"/>
      <c r="G68" s="87"/>
    </row>
    <row r="69" spans="1:7" ht="12.75" customHeight="1" thickBot="1">
      <c r="A69" s="48"/>
      <c r="B69" s="53"/>
      <c r="C69" s="50"/>
      <c r="D69" s="50"/>
      <c r="E69" s="50"/>
      <c r="F69" s="50"/>
      <c r="G69" s="87"/>
    </row>
    <row r="70" spans="1:7" ht="12" customHeight="1">
      <c r="A70" s="48"/>
      <c r="B70" s="64" t="s">
        <v>40</v>
      </c>
      <c r="C70" s="65"/>
      <c r="D70" s="65"/>
      <c r="E70" s="65"/>
      <c r="F70" s="66"/>
      <c r="G70" s="87"/>
    </row>
    <row r="71" spans="1:7" ht="12" customHeight="1">
      <c r="A71" s="48"/>
      <c r="B71" s="67" t="s">
        <v>41</v>
      </c>
      <c r="C71" s="47"/>
      <c r="D71" s="47"/>
      <c r="E71" s="47"/>
      <c r="F71" s="68"/>
      <c r="G71" s="87"/>
    </row>
    <row r="72" spans="1:7" ht="12" customHeight="1">
      <c r="A72" s="48"/>
      <c r="B72" s="67" t="s">
        <v>42</v>
      </c>
      <c r="C72" s="47"/>
      <c r="D72" s="47"/>
      <c r="E72" s="47"/>
      <c r="F72" s="68"/>
      <c r="G72" s="87"/>
    </row>
    <row r="73" spans="1:7" ht="12" customHeight="1">
      <c r="A73" s="48"/>
      <c r="B73" s="67" t="s">
        <v>43</v>
      </c>
      <c r="C73" s="47"/>
      <c r="D73" s="47"/>
      <c r="E73" s="47"/>
      <c r="F73" s="68"/>
      <c r="G73" s="87"/>
    </row>
    <row r="74" spans="1:7" ht="12" customHeight="1">
      <c r="A74" s="48"/>
      <c r="B74" s="67" t="s">
        <v>44</v>
      </c>
      <c r="C74" s="47"/>
      <c r="D74" s="47"/>
      <c r="E74" s="47"/>
      <c r="F74" s="68"/>
      <c r="G74" s="87"/>
    </row>
    <row r="75" spans="1:7" ht="12" customHeight="1">
      <c r="A75" s="48"/>
      <c r="B75" s="67" t="s">
        <v>45</v>
      </c>
      <c r="C75" s="47"/>
      <c r="D75" s="47"/>
      <c r="E75" s="47"/>
      <c r="F75" s="68"/>
      <c r="G75" s="87"/>
    </row>
    <row r="76" spans="1:7" ht="12.75" customHeight="1" thickBot="1">
      <c r="A76" s="48"/>
      <c r="B76" s="69" t="s">
        <v>46</v>
      </c>
      <c r="C76" s="70"/>
      <c r="D76" s="70"/>
      <c r="E76" s="70"/>
      <c r="F76" s="71"/>
      <c r="G76" s="87"/>
    </row>
    <row r="77" spans="1:7" ht="12.75" customHeight="1">
      <c r="A77" s="48"/>
      <c r="B77" s="62"/>
      <c r="C77" s="47"/>
      <c r="D77" s="47"/>
      <c r="E77" s="47"/>
      <c r="F77" s="47"/>
      <c r="G77" s="87"/>
    </row>
    <row r="78" spans="1:7" ht="15" customHeight="1" thickBot="1">
      <c r="A78" s="48"/>
      <c r="B78" s="193" t="s">
        <v>47</v>
      </c>
      <c r="C78" s="194"/>
      <c r="D78" s="61"/>
      <c r="E78" s="43"/>
      <c r="F78" s="43"/>
      <c r="G78" s="87"/>
    </row>
    <row r="79" spans="1:7" ht="12" customHeight="1">
      <c r="A79" s="48"/>
      <c r="B79" s="55" t="s">
        <v>32</v>
      </c>
      <c r="C79" s="104" t="s">
        <v>76</v>
      </c>
      <c r="D79" s="105" t="s">
        <v>48</v>
      </c>
      <c r="E79" s="43"/>
      <c r="F79" s="43"/>
      <c r="G79" s="87"/>
    </row>
    <row r="80" spans="1:7" ht="12" customHeight="1">
      <c r="A80" s="48"/>
      <c r="B80" s="56" t="s">
        <v>49</v>
      </c>
      <c r="C80" s="44">
        <f>G22</f>
        <v>25000</v>
      </c>
      <c r="D80" s="57">
        <f>(C80/C86)</f>
        <v>1.684556658378648E-2</v>
      </c>
      <c r="E80" s="43"/>
      <c r="F80" s="43"/>
      <c r="G80" s="87"/>
    </row>
    <row r="81" spans="1:7" ht="12" customHeight="1">
      <c r="A81" s="48"/>
      <c r="B81" s="56" t="s">
        <v>50</v>
      </c>
      <c r="C81" s="44">
        <f>G27</f>
        <v>0</v>
      </c>
      <c r="D81" s="57">
        <v>0</v>
      </c>
      <c r="E81" s="43"/>
      <c r="F81" s="43"/>
      <c r="G81" s="87"/>
    </row>
    <row r="82" spans="1:7" ht="12" customHeight="1">
      <c r="A82" s="48"/>
      <c r="B82" s="56" t="s">
        <v>51</v>
      </c>
      <c r="C82" s="44">
        <f>G39</f>
        <v>374500</v>
      </c>
      <c r="D82" s="57">
        <f>(C82/C86)</f>
        <v>0.25234658742512145</v>
      </c>
      <c r="E82" s="43"/>
      <c r="F82" s="43"/>
      <c r="G82" s="87"/>
    </row>
    <row r="83" spans="1:7" ht="12" customHeight="1">
      <c r="A83" s="48"/>
      <c r="B83" s="56" t="s">
        <v>27</v>
      </c>
      <c r="C83" s="44">
        <f>G54</f>
        <v>928900</v>
      </c>
      <c r="D83" s="57">
        <f>(C83/C86)</f>
        <v>0.62591387198717041</v>
      </c>
      <c r="E83" s="43"/>
      <c r="F83" s="43"/>
      <c r="G83" s="87"/>
    </row>
    <row r="84" spans="1:7" ht="12" customHeight="1">
      <c r="A84" s="48"/>
      <c r="B84" s="56" t="s">
        <v>52</v>
      </c>
      <c r="C84" s="45">
        <f>G61</f>
        <v>85000</v>
      </c>
      <c r="D84" s="57">
        <f>(C84/C86)</f>
        <v>5.7274926384874032E-2</v>
      </c>
      <c r="E84" s="46"/>
      <c r="F84" s="46"/>
      <c r="G84" s="87"/>
    </row>
    <row r="85" spans="1:7" ht="12" customHeight="1">
      <c r="A85" s="48"/>
      <c r="B85" s="56" t="s">
        <v>53</v>
      </c>
      <c r="C85" s="45">
        <f>G64</f>
        <v>70670</v>
      </c>
      <c r="D85" s="57">
        <f>(C85/C86)</f>
        <v>4.7619047619047616E-2</v>
      </c>
      <c r="E85" s="46"/>
      <c r="F85" s="46"/>
      <c r="G85" s="87"/>
    </row>
    <row r="86" spans="1:7" ht="12.75" customHeight="1" thickBot="1">
      <c r="A86" s="48"/>
      <c r="B86" s="58" t="s">
        <v>54</v>
      </c>
      <c r="C86" s="59">
        <f>SUM(C80:C85)</f>
        <v>1484070</v>
      </c>
      <c r="D86" s="60">
        <f>SUM(D80:D85)</f>
        <v>1</v>
      </c>
      <c r="E86" s="46"/>
      <c r="F86" s="46"/>
      <c r="G86" s="87"/>
    </row>
    <row r="87" spans="1:7" ht="12" customHeight="1">
      <c r="A87" s="48"/>
      <c r="B87" s="53"/>
      <c r="C87" s="50"/>
      <c r="D87" s="50"/>
      <c r="E87" s="50"/>
      <c r="F87" s="50"/>
      <c r="G87" s="87"/>
    </row>
    <row r="88" spans="1:7" ht="12.75" customHeight="1">
      <c r="A88" s="48"/>
      <c r="B88" s="54"/>
      <c r="C88" s="50"/>
      <c r="D88" s="50"/>
      <c r="E88" s="50"/>
      <c r="F88" s="50"/>
      <c r="G88" s="87"/>
    </row>
    <row r="89" spans="1:7" ht="12" customHeight="1" thickBot="1">
      <c r="A89" s="48"/>
      <c r="B89" s="190" t="s">
        <v>96</v>
      </c>
      <c r="C89" s="191"/>
      <c r="D89" s="191"/>
      <c r="E89" s="192"/>
      <c r="F89" s="46"/>
      <c r="G89" s="87"/>
    </row>
    <row r="90" spans="1:7" ht="12" customHeight="1">
      <c r="A90" s="48"/>
      <c r="B90" s="73" t="s">
        <v>97</v>
      </c>
      <c r="C90" s="101">
        <v>40</v>
      </c>
      <c r="D90" s="101">
        <v>43</v>
      </c>
      <c r="E90" s="101">
        <v>46</v>
      </c>
      <c r="F90" s="72"/>
      <c r="G90" s="88"/>
    </row>
    <row r="91" spans="1:7" ht="12.75" customHeight="1" thickBot="1">
      <c r="A91" s="48"/>
      <c r="B91" s="58" t="s">
        <v>98</v>
      </c>
      <c r="C91" s="59">
        <f>(G65/C90)</f>
        <v>37101.75</v>
      </c>
      <c r="D91" s="59">
        <f>(G65/D90)</f>
        <v>34513.255813953489</v>
      </c>
      <c r="E91" s="74">
        <f>(G65/E90)</f>
        <v>32262.391304347828</v>
      </c>
      <c r="F91" s="72"/>
      <c r="G91" s="88"/>
    </row>
    <row r="92" spans="1:7" ht="15.6" customHeight="1">
      <c r="A92" s="48"/>
      <c r="B92" s="63" t="s">
        <v>55</v>
      </c>
      <c r="C92" s="47"/>
      <c r="D92" s="47"/>
      <c r="E92" s="47"/>
      <c r="F92" s="47"/>
      <c r="G92" s="89"/>
    </row>
  </sheetData>
  <mergeCells count="9">
    <mergeCell ref="E9:F9"/>
    <mergeCell ref="E14:F14"/>
    <mergeCell ref="E15:F15"/>
    <mergeCell ref="B17:G17"/>
    <mergeCell ref="B89:E89"/>
    <mergeCell ref="B78:C78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</vt:lpstr>
      <vt:lpstr>TRIGO!Área_de_impresión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2022-06-16T21:04:02Z</cp:lastPrinted>
  <dcterms:created xsi:type="dcterms:W3CDTF">2020-11-27T12:49:26Z</dcterms:created>
  <dcterms:modified xsi:type="dcterms:W3CDTF">2022-06-22T14:56:14Z</dcterms:modified>
</cp:coreProperties>
</file>