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TA CRUZ\junio sta cruz\"/>
    </mc:Choice>
  </mc:AlternateContent>
  <bookViews>
    <workbookView xWindow="0" yWindow="0" windowWidth="19200" windowHeight="11595"/>
  </bookViews>
  <sheets>
    <sheet name="TRIGO" sheetId="1" r:id="rId1"/>
    <sheet name="Hoja2" sheetId="2" r:id="rId2"/>
  </sheets>
  <definedNames>
    <definedName name="_xlnm.Print_Area" localSheetId="0">TRIGO!$A$1:$G$84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F42" i="1"/>
  <c r="C74" i="1" l="1"/>
  <c r="C73" i="1"/>
  <c r="C72" i="1"/>
  <c r="C76" i="1"/>
  <c r="G33" i="1" l="1"/>
  <c r="G32" i="1"/>
  <c r="G53" i="1" l="1"/>
  <c r="G54" i="1" s="1"/>
  <c r="G48" i="1"/>
  <c r="G46" i="1"/>
  <c r="G44" i="1"/>
  <c r="G42" i="1"/>
  <c r="G41" i="1"/>
  <c r="G39" i="1"/>
  <c r="G34" i="1"/>
  <c r="G31" i="1"/>
  <c r="G30" i="1"/>
  <c r="G29" i="1"/>
  <c r="G11" i="1"/>
  <c r="G59" i="1" s="1"/>
  <c r="G35" i="1" l="1"/>
  <c r="G49" i="1"/>
  <c r="C75" i="1" s="1"/>
  <c r="G21" i="1"/>
  <c r="G56" i="1" l="1"/>
  <c r="G57" i="1" s="1"/>
  <c r="G58" i="1" l="1"/>
  <c r="C77" i="1"/>
  <c r="C78" i="1" l="1"/>
  <c r="G60" i="1"/>
  <c r="E83" i="1"/>
  <c r="C83" i="1"/>
  <c r="D83" i="1"/>
  <c r="D76" i="1" l="1"/>
  <c r="D72" i="1"/>
  <c r="D74" i="1"/>
  <c r="D75" i="1"/>
  <c r="D77" i="1"/>
  <c r="D78" i="1" l="1"/>
</calcChain>
</file>

<file path=xl/sharedStrings.xml><?xml version="1.0" encoding="utf-8"?>
<sst xmlns="http://schemas.openxmlformats.org/spreadsheetml/2006/main" count="136" uniqueCount="95">
  <si>
    <t>RUBRO o CULTIVO</t>
  </si>
  <si>
    <t>TRIGO</t>
  </si>
  <si>
    <t>VARIEDAD</t>
  </si>
  <si>
    <t>FECHA ESTIMADA  PRECIO VENTA</t>
  </si>
  <si>
    <t>Diciembre</t>
  </si>
  <si>
    <t>NIVEL TECNOLOGICO</t>
  </si>
  <si>
    <t>Medio</t>
  </si>
  <si>
    <t>REGION</t>
  </si>
  <si>
    <t>Lib. B. O'Higgins</t>
  </si>
  <si>
    <t>INGRESO ESPERADO, con IVA ($)</t>
  </si>
  <si>
    <t>AREA</t>
  </si>
  <si>
    <t>Santa Cruz</t>
  </si>
  <si>
    <t>DESTINO PRODUCCION</t>
  </si>
  <si>
    <t>Mercado mayorista local</t>
  </si>
  <si>
    <t>COMUNA/LOCALIDAD</t>
  </si>
  <si>
    <t>Todas</t>
  </si>
  <si>
    <t>FECHA DE VENTA</t>
  </si>
  <si>
    <t>FECHA PRECIO INSUMOS</t>
  </si>
  <si>
    <t>CONTINGENCIA</t>
  </si>
  <si>
    <t>COSTOS DIRECTOS DE PRODUCCION POR HECTAREA (Incluye IVA)</t>
  </si>
  <si>
    <t>MANO DE OBRA</t>
  </si>
  <si>
    <t>Labores</t>
  </si>
  <si>
    <t>Unidad</t>
  </si>
  <si>
    <t>N° Jornadas</t>
  </si>
  <si>
    <t>Epoca (mes)</t>
  </si>
  <si>
    <t xml:space="preserve"> Precio Unitario ($) </t>
  </si>
  <si>
    <t xml:space="preserve"> Sub Total ($) </t>
  </si>
  <si>
    <t>Aplicación de herbicidas</t>
  </si>
  <si>
    <t>Julio</t>
  </si>
  <si>
    <t>2°Aplicación de nitrógeno</t>
  </si>
  <si>
    <t>Subtotal Jornadas Hombre</t>
  </si>
  <si>
    <t>JORNADAS ANIMAL</t>
  </si>
  <si>
    <t>MAQUINARIA</t>
  </si>
  <si>
    <t>Aradura</t>
  </si>
  <si>
    <t>JM</t>
  </si>
  <si>
    <t>Mayo-Junio</t>
  </si>
  <si>
    <t>Rastraje</t>
  </si>
  <si>
    <t>Siembra mecanizada</t>
  </si>
  <si>
    <t>Cosecha con automotriz</t>
  </si>
  <si>
    <t>Diciembre-Enero</t>
  </si>
  <si>
    <t>Subtotal Costo Maquinaria</t>
  </si>
  <si>
    <t>INSUMOS</t>
  </si>
  <si>
    <t>Insumos</t>
  </si>
  <si>
    <t>Cantidad</t>
  </si>
  <si>
    <t>Semilla</t>
  </si>
  <si>
    <t>kg</t>
  </si>
  <si>
    <t>Mayo</t>
  </si>
  <si>
    <t>FERTILIZANTES</t>
  </si>
  <si>
    <t>Urea</t>
  </si>
  <si>
    <t>Superfosfato triple</t>
  </si>
  <si>
    <t>FUNGICIDAS</t>
  </si>
  <si>
    <t>lt</t>
  </si>
  <si>
    <t>Septiembre-Noviembre</t>
  </si>
  <si>
    <t>HERBICIDAS</t>
  </si>
  <si>
    <t>INSECTICIDAS</t>
  </si>
  <si>
    <t>Subtotal Insumos</t>
  </si>
  <si>
    <t>OTROS</t>
  </si>
  <si>
    <t>Item</t>
  </si>
  <si>
    <t>Flete</t>
  </si>
  <si>
    <t>c/u</t>
  </si>
  <si>
    <t>Subtotal Otros</t>
  </si>
  <si>
    <t>TOTAL COSTOS DIRECTOS</t>
  </si>
  <si>
    <t>TOTAL COSTOS</t>
  </si>
  <si>
    <t>INGRESOS ESPERADOS</t>
  </si>
  <si>
    <t>RESULTADO ECONOMICO</t>
  </si>
  <si>
    <t>1. Los precios de los insumos y productos se expresan con IVA.</t>
  </si>
  <si>
    <t>2. El  costo de la mano de obra incluye impuestos e imposiciones.</t>
  </si>
  <si>
    <t>3. El precio de los insumos incluye el transporte hasta el predio.</t>
  </si>
  <si>
    <t>4. El costo de la maquinaria incluye el costo del operador, combustible y arriendo del equipo.</t>
  </si>
  <si>
    <t>5. Los insumos aplicados (tipo y dosis) están referidos al Área en particular.</t>
  </si>
  <si>
    <t>6. El precio esperado por ventas corresponde al precio colocado en el domicilio del comprador.</t>
  </si>
  <si>
    <t>Punto 70 WP</t>
  </si>
  <si>
    <t>Ovassion 5.26 WP</t>
  </si>
  <si>
    <t>Pandora</t>
  </si>
  <si>
    <t>Heladas; Sequía; Incendios</t>
  </si>
  <si>
    <t>Imprevistos (5%)</t>
  </si>
  <si>
    <t>Apache Plus 535 SC</t>
  </si>
  <si>
    <r>
      <rPr>
        <b/>
        <sz val="7"/>
        <rFont val="Arial Narrow"/>
        <family val="2"/>
      </rPr>
      <t>Fuente:</t>
    </r>
    <r>
      <rPr>
        <sz val="7"/>
        <rFont val="Arial Narrow"/>
        <family val="2"/>
      </rPr>
      <t xml:space="preserve"> INDAP</t>
    </r>
  </si>
  <si>
    <r>
      <rPr>
        <b/>
        <u/>
        <sz val="7"/>
        <rFont val="Arial Narrow"/>
        <family val="2"/>
      </rPr>
      <t>Notas</t>
    </r>
    <r>
      <rPr>
        <b/>
        <sz val="7"/>
        <rFont val="Arial Narrow"/>
        <family val="2"/>
      </rPr>
      <t>:</t>
    </r>
  </si>
  <si>
    <t>RENDIMIENTO (qq/ha)</t>
  </si>
  <si>
    <t>PRECIO ESPERADO ($/qq)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</si>
  <si>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</si>
  <si>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</si>
  <si>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</si>
  <si>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</si>
  <si>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</si>
  <si>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</si>
  <si>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</si>
  <si>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</si>
  <si>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</si>
  <si>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</si>
  <si>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($/qq)</t>
  </si>
  <si>
    <t>Rendimiento  qq/)</t>
  </si>
  <si>
    <t>Costo unitario ($/ qq)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</si>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</sst>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64" formatCode="_-* #,##0.00\ _€_-;\-* #,##0.00\ _€_-;_-* &quot;-&quot;??\ _€_-;_-@_-"/>
    <numFmt numFmtId="165" formatCode="_-* #,##0.00\ _$_-;\-* #,##0.00\ _$_-;_-* &quot;-&quot;??\ _$_-;_-@_-"/>
    <numFmt numFmtId="166" formatCode="_-* #,##0_-;\-* #,##0_-;_-* &quot;-&quot;??_-;_-@_-"/>
    <numFmt numFmtId="167" formatCode="#,##0.0_ ;\-#,##0.0\ "/>
    <numFmt numFmtId="168" formatCode="0.0"/>
    <numFmt numFmtId="169" formatCode="#,##0_ ;\-#,##0\ "/>
    <numFmt numFmtId="170" formatCode="&quot; &quot;* #,##0&quot; &quot;;&quot; &quot;* &quot;-&quot;#,##0&quot; &quot;;&quot; &quot;* &quot;- 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name val="MS Sans Serif"/>
      <family val="2"/>
    </font>
    <font>
      <b/>
      <sz val="9"/>
      <color rgb="FFFFFFFF"/>
      <name val="Arial Narrow"/>
      <family val="2"/>
    </font>
    <font>
      <sz val="9"/>
      <color rgb="FF000000"/>
      <name val="Arial Narrow"/>
      <family val="2"/>
    </font>
    <font>
      <sz val="11"/>
      <color theme="1"/>
      <name val="Arial Narrow"/>
      <family val="2"/>
    </font>
    <font>
      <b/>
      <i/>
      <sz val="9"/>
      <color rgb="FF000000"/>
      <name val="Arial Narrow"/>
      <family val="2"/>
    </font>
    <font>
      <sz val="9"/>
      <name val="Arial Narrow"/>
      <family val="2"/>
    </font>
    <font>
      <sz val="9"/>
      <color rgb="FFFFFFFF"/>
      <name val="Arial Narrow"/>
      <family val="2"/>
    </font>
    <font>
      <b/>
      <sz val="9"/>
      <name val="Arial Narrow"/>
      <family val="2"/>
    </font>
    <font>
      <b/>
      <sz val="9"/>
      <color rgb="FF00000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u/>
      <sz val="7"/>
      <name val="Arial Narrow"/>
      <family val="2"/>
    </font>
    <font>
      <sz val="7"/>
      <color indexed="8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7"/>
      <color indexed="9"/>
      <name val="Calibri"/>
      <family val="2"/>
    </font>
    <font>
      <sz val="8"/>
      <color indexed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88302"/>
        <bgColor rgb="FF000000"/>
      </patternFill>
    </fill>
    <fill>
      <patternFill patternType="solid">
        <fgColor rgb="FF29CDD1"/>
        <bgColor rgb="FF000000"/>
      </patternFill>
    </fill>
    <fill>
      <patternFill patternType="solid">
        <fgColor rgb="FFF88302"/>
        <bgColor rgb="FF00808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rgb="FF808080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41" fontId="1" fillId="0" borderId="0" applyFont="0" applyFill="0" applyBorder="0" applyAlignment="0" applyProtection="0"/>
  </cellStyleXfs>
  <cellXfs count="111">
    <xf numFmtId="0" fontId="0" fillId="0" borderId="0" xfId="0"/>
    <xf numFmtId="0" fontId="5" fillId="5" borderId="1" xfId="2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6" fillId="0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14" fontId="6" fillId="0" borderId="0" xfId="0" applyNumberFormat="1" applyFont="1" applyFill="1" applyBorder="1"/>
    <xf numFmtId="0" fontId="6" fillId="0" borderId="0" xfId="0" applyFont="1" applyFill="1" applyBorder="1" applyAlignment="1">
      <alignment horizontal="justify" wrapText="1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5" fillId="4" borderId="0" xfId="2" applyFont="1" applyFill="1" applyBorder="1" applyAlignment="1">
      <alignment wrapText="1"/>
    </xf>
    <xf numFmtId="0" fontId="5" fillId="5" borderId="5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/>
    <xf numFmtId="0" fontId="9" fillId="0" borderId="2" xfId="0" applyFont="1" applyFill="1" applyBorder="1" applyAlignment="1">
      <alignment horizontal="center"/>
    </xf>
    <xf numFmtId="167" fontId="9" fillId="0" borderId="2" xfId="3" applyNumberFormat="1" applyFont="1" applyFill="1" applyBorder="1" applyAlignment="1">
      <alignment horizontal="center"/>
    </xf>
    <xf numFmtId="3" fontId="9" fillId="0" borderId="2" xfId="0" applyNumberFormat="1" applyFont="1" applyFill="1" applyBorder="1" applyAlignment="1">
      <alignment horizontal="center"/>
    </xf>
    <xf numFmtId="3" fontId="10" fillId="5" borderId="6" xfId="2" applyNumberFormat="1" applyFont="1" applyFill="1" applyBorder="1" applyAlignment="1">
      <alignment horizontal="center"/>
    </xf>
    <xf numFmtId="166" fontId="6" fillId="0" borderId="0" xfId="1" applyNumberFormat="1" applyFont="1" applyFill="1" applyBorder="1"/>
    <xf numFmtId="0" fontId="5" fillId="4" borderId="1" xfId="2" applyFont="1" applyFill="1" applyBorder="1" applyAlignment="1">
      <alignment wrapText="1"/>
    </xf>
    <xf numFmtId="0" fontId="5" fillId="5" borderId="7" xfId="2" applyFont="1" applyFill="1" applyBorder="1" applyAlignment="1">
      <alignment horizontal="center" wrapText="1"/>
    </xf>
    <xf numFmtId="0" fontId="5" fillId="5" borderId="5" xfId="2" applyFont="1" applyFill="1" applyBorder="1" applyAlignment="1" applyProtection="1">
      <alignment horizontal="center" wrapText="1"/>
      <protection locked="0"/>
    </xf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wrapText="1"/>
    </xf>
    <xf numFmtId="166" fontId="6" fillId="0" borderId="0" xfId="0" applyNumberFormat="1" applyFont="1" applyFill="1" applyBorder="1"/>
    <xf numFmtId="0" fontId="9" fillId="0" borderId="2" xfId="4" applyFont="1" applyFill="1" applyBorder="1" applyAlignment="1" applyProtection="1">
      <alignment horizontal="left"/>
    </xf>
    <xf numFmtId="0" fontId="9" fillId="0" borderId="2" xfId="4" applyFont="1" applyFill="1" applyBorder="1" applyAlignment="1" applyProtection="1">
      <alignment horizontal="center"/>
    </xf>
    <xf numFmtId="168" fontId="9" fillId="0" borderId="2" xfId="4" applyNumberFormat="1" applyFont="1" applyFill="1" applyBorder="1" applyAlignment="1" applyProtection="1">
      <alignment horizontal="center"/>
    </xf>
    <xf numFmtId="0" fontId="9" fillId="0" borderId="2" xfId="4" applyFont="1" applyFill="1" applyBorder="1" applyAlignment="1">
      <alignment horizontal="center"/>
    </xf>
    <xf numFmtId="169" fontId="9" fillId="0" borderId="2" xfId="5" applyNumberFormat="1" applyFont="1" applyFill="1" applyBorder="1" applyAlignment="1" applyProtection="1">
      <alignment horizontal="center"/>
    </xf>
    <xf numFmtId="169" fontId="9" fillId="0" borderId="8" xfId="0" applyNumberFormat="1" applyFont="1" applyFill="1" applyBorder="1" applyAlignment="1">
      <alignment horizontal="center"/>
    </xf>
    <xf numFmtId="3" fontId="10" fillId="5" borderId="7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5" fillId="5" borderId="7" xfId="2" applyFont="1" applyFill="1" applyBorder="1" applyAlignment="1">
      <alignment horizontal="center" vertical="center" wrapText="1"/>
    </xf>
    <xf numFmtId="0" fontId="11" fillId="0" borderId="2" xfId="0" applyFont="1" applyFill="1" applyBorder="1"/>
    <xf numFmtId="0" fontId="11" fillId="0" borderId="9" xfId="0" applyFont="1" applyFill="1" applyBorder="1"/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/>
    <xf numFmtId="0" fontId="6" fillId="0" borderId="0" xfId="0" applyFont="1" applyFill="1" applyBorder="1" applyAlignment="1">
      <alignment horizontal="center"/>
    </xf>
    <xf numFmtId="169" fontId="6" fillId="0" borderId="0" xfId="1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5" fillId="4" borderId="10" xfId="0" applyFont="1" applyFill="1" applyBorder="1" applyAlignment="1">
      <alignment vertical="center"/>
    </xf>
    <xf numFmtId="0" fontId="10" fillId="4" borderId="11" xfId="0" applyFont="1" applyFill="1" applyBorder="1" applyAlignment="1">
      <alignment vertical="center"/>
    </xf>
    <xf numFmtId="168" fontId="10" fillId="4" borderId="11" xfId="0" applyNumberFormat="1" applyFont="1" applyFill="1" applyBorder="1" applyAlignment="1">
      <alignment horizontal="center" vertical="center"/>
    </xf>
    <xf numFmtId="3" fontId="10" fillId="4" borderId="11" xfId="0" applyNumberFormat="1" applyFont="1" applyFill="1" applyBorder="1" applyAlignment="1">
      <alignment horizontal="center" vertical="center"/>
    </xf>
    <xf numFmtId="3" fontId="10" fillId="4" borderId="11" xfId="1" applyNumberFormat="1" applyFont="1" applyFill="1" applyBorder="1" applyAlignment="1">
      <alignment horizontal="center" vertical="center"/>
    </xf>
    <xf numFmtId="3" fontId="10" fillId="4" borderId="12" xfId="1" applyNumberFormat="1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vertical="center"/>
    </xf>
    <xf numFmtId="0" fontId="10" fillId="5" borderId="11" xfId="0" applyFont="1" applyFill="1" applyBorder="1" applyAlignment="1">
      <alignment vertical="center"/>
    </xf>
    <xf numFmtId="168" fontId="10" fillId="5" borderId="11" xfId="0" applyNumberFormat="1" applyFont="1" applyFill="1" applyBorder="1" applyAlignment="1">
      <alignment horizontal="center" vertical="center"/>
    </xf>
    <xf numFmtId="3" fontId="10" fillId="5" borderId="11" xfId="0" applyNumberFormat="1" applyFont="1" applyFill="1" applyBorder="1" applyAlignment="1">
      <alignment horizontal="center" vertical="center"/>
    </xf>
    <xf numFmtId="3" fontId="10" fillId="5" borderId="11" xfId="1" applyNumberFormat="1" applyFont="1" applyFill="1" applyBorder="1" applyAlignment="1">
      <alignment horizontal="center" vertical="center"/>
    </xf>
    <xf numFmtId="3" fontId="10" fillId="5" borderId="12" xfId="1" applyNumberFormat="1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vertical="center"/>
    </xf>
    <xf numFmtId="0" fontId="10" fillId="4" borderId="14" xfId="0" applyFont="1" applyFill="1" applyBorder="1" applyAlignment="1">
      <alignment vertical="center"/>
    </xf>
    <xf numFmtId="168" fontId="10" fillId="4" borderId="14" xfId="0" applyNumberFormat="1" applyFont="1" applyFill="1" applyBorder="1" applyAlignment="1">
      <alignment horizontal="center" vertical="center"/>
    </xf>
    <xf numFmtId="3" fontId="10" fillId="4" borderId="14" xfId="0" applyNumberFormat="1" applyFont="1" applyFill="1" applyBorder="1" applyAlignment="1">
      <alignment horizontal="center" vertical="center"/>
    </xf>
    <xf numFmtId="3" fontId="10" fillId="4" borderId="14" xfId="1" applyNumberFormat="1" applyFont="1" applyFill="1" applyBorder="1" applyAlignment="1">
      <alignment horizontal="center" vertical="center"/>
    </xf>
    <xf numFmtId="3" fontId="10" fillId="4" borderId="15" xfId="1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49" fontId="17" fillId="7" borderId="16" xfId="0" applyNumberFormat="1" applyFont="1" applyFill="1" applyBorder="1" applyAlignment="1">
      <alignment vertical="center"/>
    </xf>
    <xf numFmtId="49" fontId="17" fillId="7" borderId="17" xfId="0" applyNumberFormat="1" applyFont="1" applyFill="1" applyBorder="1" applyAlignment="1">
      <alignment horizontal="center" vertical="center"/>
    </xf>
    <xf numFmtId="49" fontId="18" fillId="7" borderId="18" xfId="0" applyNumberFormat="1" applyFont="1" applyFill="1" applyBorder="1" applyAlignment="1">
      <alignment horizontal="center"/>
    </xf>
    <xf numFmtId="49" fontId="17" fillId="0" borderId="19" xfId="0" applyNumberFormat="1" applyFont="1" applyFill="1" applyBorder="1" applyAlignment="1">
      <alignment vertical="center"/>
    </xf>
    <xf numFmtId="3" fontId="17" fillId="0" borderId="20" xfId="0" applyNumberFormat="1" applyFont="1" applyFill="1" applyBorder="1" applyAlignment="1">
      <alignment vertical="center"/>
    </xf>
    <xf numFmtId="9" fontId="18" fillId="0" borderId="21" xfId="0" applyNumberFormat="1" applyFont="1" applyFill="1" applyBorder="1" applyAlignment="1"/>
    <xf numFmtId="170" fontId="17" fillId="0" borderId="2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49" fontId="17" fillId="7" borderId="22" xfId="0" applyNumberFormat="1" applyFont="1" applyFill="1" applyBorder="1" applyAlignment="1">
      <alignment vertical="center"/>
    </xf>
    <xf numFmtId="170" fontId="17" fillId="7" borderId="23" xfId="0" applyNumberFormat="1" applyFont="1" applyFill="1" applyBorder="1" applyAlignment="1">
      <alignment vertical="center"/>
    </xf>
    <xf numFmtId="9" fontId="17" fillId="7" borderId="2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19" fillId="0" borderId="25" xfId="0" applyFont="1" applyFill="1" applyBorder="1" applyAlignment="1">
      <alignment vertical="center"/>
    </xf>
    <xf numFmtId="0" fontId="11" fillId="6" borderId="0" xfId="0" applyFont="1" applyFill="1" applyBorder="1" applyAlignment="1">
      <alignment vertical="center"/>
    </xf>
    <xf numFmtId="41" fontId="17" fillId="7" borderId="22" xfId="6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/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5" fillId="5" borderId="3" xfId="2" applyFont="1" applyFill="1" applyBorder="1" applyAlignment="1">
      <alignment horizontal="left" wrapText="1"/>
    </xf>
    <xf numFmtId="0" fontId="5" fillId="5" borderId="4" xfId="2" applyFont="1" applyFill="1" applyBorder="1" applyAlignment="1">
      <alignment horizontal="left" wrapText="1"/>
    </xf>
    <xf numFmtId="0" fontId="6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5" fillId="5" borderId="0" xfId="2" applyFont="1" applyFill="1" applyBorder="1" applyAlignment="1">
      <alignment horizontal="center" wrapText="1"/>
    </xf>
    <xf numFmtId="0" fontId="10" fillId="5" borderId="6" xfId="2" applyFont="1" applyFill="1" applyBorder="1" applyAlignment="1">
      <alignment horizontal="left"/>
    </xf>
    <xf numFmtId="0" fontId="10" fillId="5" borderId="7" xfId="2" applyFont="1" applyFill="1" applyBorder="1" applyAlignment="1">
      <alignment horizontal="left"/>
    </xf>
    <xf numFmtId="3" fontId="21" fillId="3" borderId="2" xfId="0" applyNumberFormat="1" applyFont="1" applyFill="1" applyBorder="1" applyAlignment="1">
      <alignment horizontal="center"/>
    </xf>
    <xf numFmtId="3" fontId="22" fillId="3" borderId="0" xfId="0" applyNumberFormat="1" applyFont="1" applyFill="1" applyBorder="1" applyAlignment="1">
      <alignment horizontal="center"/>
    </xf>
    <xf numFmtId="3" fontId="21" fillId="3" borderId="9" xfId="0" applyNumberFormat="1" applyFont="1" applyFill="1" applyBorder="1" applyAlignment="1">
      <alignment horizontal="center"/>
    </xf>
  </cellXfs>
  <cellStyles count="7">
    <cellStyle name="Millares" xfId="1" builtinId="3"/>
    <cellStyle name="Millares [0]" xfId="6" builtinId="6"/>
    <cellStyle name="Millares 2 2" xfId="3"/>
    <cellStyle name="Normal" xfId="0" builtinId="0"/>
    <cellStyle name="Normal 2 3" xfId="4"/>
    <cellStyle name="Normal 4" xfId="2"/>
    <cellStyle name="Normal_Hoja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9525</xdr:colOff>
      <xdr:row>5</xdr:row>
      <xdr:rowOff>127334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721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G84"/>
  <sheetViews>
    <sheetView tabSelected="1" zoomScale="89" zoomScaleNormal="89" workbookViewId="0">
      <selection sqref="A1:G84"/>
    </sheetView>
  </sheetViews>
  <sheetFormatPr baseColWidth="10" defaultRowHeight="16.5" x14ac:dyDescent="0.3"/>
  <cols>
    <col min="1" max="1" width="11.42578125" style="4"/>
    <col min="2" max="2" width="18.42578125" style="4" customWidth="1"/>
    <col min="3" max="3" width="14.42578125" style="4" customWidth="1"/>
    <col min="4" max="4" width="11.42578125" style="4"/>
    <col min="5" max="5" width="20.140625" style="4" customWidth="1"/>
    <col min="6" max="6" width="11.42578125" style="4"/>
    <col min="7" max="7" width="13.5703125" style="4" customWidth="1"/>
    <col min="8" max="16384" width="11.42578125" style="4"/>
  </cols>
  <sheetData>
    <row r="8" spans="2:7" ht="15" customHeight="1" x14ac:dyDescent="0.3">
      <c r="B8" s="1" t="s">
        <v>0</v>
      </c>
      <c r="C8" s="2" t="s">
        <v>1</v>
      </c>
      <c r="D8" s="3"/>
      <c r="E8" s="101" t="s">
        <v>79</v>
      </c>
      <c r="F8" s="102"/>
      <c r="G8" s="2">
        <v>70</v>
      </c>
    </row>
    <row r="9" spans="2:7" s="8" customFormat="1" x14ac:dyDescent="0.25">
      <c r="B9" s="5" t="s">
        <v>2</v>
      </c>
      <c r="C9" s="6" t="s">
        <v>73</v>
      </c>
      <c r="D9" s="7"/>
      <c r="E9" s="99" t="s">
        <v>3</v>
      </c>
      <c r="F9" s="100"/>
      <c r="G9" s="6" t="s">
        <v>4</v>
      </c>
    </row>
    <row r="10" spans="2:7" s="8" customFormat="1" x14ac:dyDescent="0.25">
      <c r="B10" s="5" t="s">
        <v>5</v>
      </c>
      <c r="C10" s="9" t="s">
        <v>6</v>
      </c>
      <c r="D10" s="7"/>
      <c r="E10" s="103" t="s">
        <v>80</v>
      </c>
      <c r="F10" s="104"/>
      <c r="G10" s="10">
        <v>30000</v>
      </c>
    </row>
    <row r="11" spans="2:7" s="8" customFormat="1" x14ac:dyDescent="0.25">
      <c r="B11" s="5" t="s">
        <v>7</v>
      </c>
      <c r="C11" s="2" t="s">
        <v>8</v>
      </c>
      <c r="D11" s="7"/>
      <c r="E11" s="11" t="s">
        <v>9</v>
      </c>
      <c r="F11" s="12"/>
      <c r="G11" s="10">
        <f>+G8*G10</f>
        <v>2100000</v>
      </c>
    </row>
    <row r="12" spans="2:7" s="8" customFormat="1" ht="27" x14ac:dyDescent="0.25">
      <c r="B12" s="5" t="s">
        <v>10</v>
      </c>
      <c r="C12" s="2" t="s">
        <v>11</v>
      </c>
      <c r="D12" s="7"/>
      <c r="E12" s="103" t="s">
        <v>12</v>
      </c>
      <c r="F12" s="104"/>
      <c r="G12" s="13" t="s">
        <v>13</v>
      </c>
    </row>
    <row r="13" spans="2:7" s="8" customFormat="1" x14ac:dyDescent="0.25">
      <c r="B13" s="5" t="s">
        <v>14</v>
      </c>
      <c r="C13" s="2" t="s">
        <v>15</v>
      </c>
      <c r="D13" s="7"/>
      <c r="E13" s="103" t="s">
        <v>16</v>
      </c>
      <c r="F13" s="104"/>
      <c r="G13" s="2" t="s">
        <v>4</v>
      </c>
    </row>
    <row r="14" spans="2:7" s="8" customFormat="1" ht="27" x14ac:dyDescent="0.25">
      <c r="B14" s="5" t="s">
        <v>17</v>
      </c>
      <c r="C14" s="14" t="s">
        <v>94</v>
      </c>
      <c r="D14" s="7"/>
      <c r="E14" s="99" t="s">
        <v>18</v>
      </c>
      <c r="F14" s="100"/>
      <c r="G14" s="15" t="s">
        <v>74</v>
      </c>
    </row>
    <row r="15" spans="2:7" x14ac:dyDescent="0.3">
      <c r="B15" s="16"/>
      <c r="C15" s="17"/>
      <c r="D15" s="3"/>
      <c r="E15" s="3"/>
      <c r="F15" s="3"/>
      <c r="G15" s="18"/>
    </row>
    <row r="16" spans="2:7" ht="15" customHeight="1" x14ac:dyDescent="0.3">
      <c r="B16" s="105" t="s">
        <v>19</v>
      </c>
      <c r="C16" s="105"/>
      <c r="D16" s="105"/>
      <c r="E16" s="105"/>
      <c r="F16" s="105"/>
      <c r="G16" s="105"/>
    </row>
    <row r="17" spans="2:7" x14ac:dyDescent="0.3">
      <c r="B17" s="3"/>
      <c r="C17" s="19"/>
      <c r="D17" s="19"/>
      <c r="E17" s="20"/>
      <c r="F17" s="3"/>
      <c r="G17" s="3"/>
    </row>
    <row r="18" spans="2:7" x14ac:dyDescent="0.3">
      <c r="B18" s="21" t="s">
        <v>20</v>
      </c>
      <c r="C18" s="3"/>
      <c r="D18" s="3"/>
      <c r="E18" s="3"/>
      <c r="F18" s="3"/>
      <c r="G18" s="3"/>
    </row>
    <row r="19" spans="2:7" s="8" customFormat="1" ht="27" x14ac:dyDescent="0.25">
      <c r="B19" s="22" t="s">
        <v>21</v>
      </c>
      <c r="C19" s="22" t="s">
        <v>22</v>
      </c>
      <c r="D19" s="22" t="s">
        <v>23</v>
      </c>
      <c r="E19" s="23" t="s">
        <v>24</v>
      </c>
      <c r="F19" s="22" t="s">
        <v>25</v>
      </c>
      <c r="G19" s="22" t="s">
        <v>26</v>
      </c>
    </row>
    <row r="20" spans="2:7" x14ac:dyDescent="0.3">
      <c r="B20" s="24"/>
      <c r="C20" s="25"/>
      <c r="D20" s="26"/>
      <c r="E20" s="25"/>
      <c r="F20" s="27"/>
      <c r="G20" s="27"/>
    </row>
    <row r="21" spans="2:7" x14ac:dyDescent="0.3">
      <c r="B21" s="106" t="s">
        <v>30</v>
      </c>
      <c r="C21" s="106"/>
      <c r="D21" s="106"/>
      <c r="E21" s="106"/>
      <c r="F21" s="106"/>
      <c r="G21" s="28">
        <f>SUM(G20:G20)</f>
        <v>0</v>
      </c>
    </row>
    <row r="22" spans="2:7" x14ac:dyDescent="0.3">
      <c r="B22" s="3"/>
      <c r="C22" s="3"/>
      <c r="D22" s="3"/>
      <c r="E22" s="3"/>
      <c r="F22" s="29"/>
      <c r="G22" s="29"/>
    </row>
    <row r="23" spans="2:7" x14ac:dyDescent="0.3">
      <c r="B23" s="30" t="s">
        <v>31</v>
      </c>
      <c r="C23" s="3"/>
      <c r="D23" s="3"/>
      <c r="E23" s="3"/>
      <c r="F23" s="3"/>
      <c r="G23" s="3"/>
    </row>
    <row r="24" spans="2:7" ht="27.75" x14ac:dyDescent="0.3">
      <c r="B24" s="31" t="s">
        <v>21</v>
      </c>
      <c r="C24" s="31" t="s">
        <v>22</v>
      </c>
      <c r="D24" s="31" t="s">
        <v>23</v>
      </c>
      <c r="E24" s="32" t="s">
        <v>24</v>
      </c>
      <c r="F24" s="31" t="s">
        <v>25</v>
      </c>
      <c r="G24" s="31" t="s">
        <v>26</v>
      </c>
    </row>
    <row r="25" spans="2:7" x14ac:dyDescent="0.3">
      <c r="B25" s="33"/>
      <c r="C25" s="34"/>
      <c r="D25" s="34"/>
      <c r="E25" s="33"/>
      <c r="F25" s="35"/>
      <c r="G25" s="33"/>
    </row>
    <row r="26" spans="2:7" x14ac:dyDescent="0.3">
      <c r="B26" s="3"/>
      <c r="C26" s="3"/>
      <c r="D26" s="3"/>
      <c r="E26" s="3"/>
      <c r="F26" s="3"/>
      <c r="G26" s="36"/>
    </row>
    <row r="27" spans="2:7" x14ac:dyDescent="0.3">
      <c r="B27" s="21" t="s">
        <v>32</v>
      </c>
      <c r="C27" s="3"/>
      <c r="D27" s="3"/>
      <c r="E27" s="3"/>
      <c r="F27" s="3"/>
      <c r="G27" s="3"/>
    </row>
    <row r="28" spans="2:7" ht="27.75" x14ac:dyDescent="0.3">
      <c r="B28" s="31" t="s">
        <v>21</v>
      </c>
      <c r="C28" s="31" t="s">
        <v>22</v>
      </c>
      <c r="D28" s="31" t="s">
        <v>23</v>
      </c>
      <c r="E28" s="32" t="s">
        <v>24</v>
      </c>
      <c r="F28" s="31" t="s">
        <v>25</v>
      </c>
      <c r="G28" s="31" t="s">
        <v>26</v>
      </c>
    </row>
    <row r="29" spans="2:7" x14ac:dyDescent="0.3">
      <c r="B29" s="37" t="s">
        <v>33</v>
      </c>
      <c r="C29" s="38" t="s">
        <v>34</v>
      </c>
      <c r="D29" s="39">
        <v>0.4</v>
      </c>
      <c r="E29" s="40" t="s">
        <v>35</v>
      </c>
      <c r="F29" s="41">
        <v>150000</v>
      </c>
      <c r="G29" s="42">
        <f t="shared" ref="G29:G34" si="0">+D29*F29</f>
        <v>60000</v>
      </c>
    </row>
    <row r="30" spans="2:7" x14ac:dyDescent="0.3">
      <c r="B30" s="37" t="s">
        <v>36</v>
      </c>
      <c r="C30" s="38" t="s">
        <v>34</v>
      </c>
      <c r="D30" s="39">
        <v>0.2</v>
      </c>
      <c r="E30" s="40" t="s">
        <v>35</v>
      </c>
      <c r="F30" s="41">
        <v>150000</v>
      </c>
      <c r="G30" s="42">
        <f t="shared" si="0"/>
        <v>30000</v>
      </c>
    </row>
    <row r="31" spans="2:7" x14ac:dyDescent="0.3">
      <c r="B31" s="37" t="s">
        <v>37</v>
      </c>
      <c r="C31" s="38" t="s">
        <v>34</v>
      </c>
      <c r="D31" s="39">
        <v>0.2</v>
      </c>
      <c r="E31" s="40" t="s">
        <v>35</v>
      </c>
      <c r="F31" s="41">
        <v>180000</v>
      </c>
      <c r="G31" s="42">
        <f t="shared" si="0"/>
        <v>36000</v>
      </c>
    </row>
    <row r="32" spans="2:7" x14ac:dyDescent="0.3">
      <c r="B32" s="24" t="s">
        <v>27</v>
      </c>
      <c r="C32" s="38" t="s">
        <v>34</v>
      </c>
      <c r="D32" s="39">
        <v>0.2</v>
      </c>
      <c r="E32" s="25" t="s">
        <v>28</v>
      </c>
      <c r="F32" s="27">
        <v>150000</v>
      </c>
      <c r="G32" s="27">
        <f>+D32*F32</f>
        <v>30000</v>
      </c>
    </row>
    <row r="33" spans="2:7" x14ac:dyDescent="0.3">
      <c r="B33" s="24" t="s">
        <v>29</v>
      </c>
      <c r="C33" s="38" t="s">
        <v>34</v>
      </c>
      <c r="D33" s="39">
        <v>0.2</v>
      </c>
      <c r="E33" s="25" t="s">
        <v>28</v>
      </c>
      <c r="F33" s="27">
        <v>150000</v>
      </c>
      <c r="G33" s="27">
        <f t="shared" ref="G33" si="1">+D33*F33</f>
        <v>30000</v>
      </c>
    </row>
    <row r="34" spans="2:7" x14ac:dyDescent="0.3">
      <c r="B34" s="37" t="s">
        <v>38</v>
      </c>
      <c r="C34" s="38" t="s">
        <v>34</v>
      </c>
      <c r="D34" s="39">
        <v>0.3</v>
      </c>
      <c r="E34" s="40" t="s">
        <v>39</v>
      </c>
      <c r="F34" s="41">
        <v>180000</v>
      </c>
      <c r="G34" s="42">
        <f t="shared" si="0"/>
        <v>54000</v>
      </c>
    </row>
    <row r="35" spans="2:7" x14ac:dyDescent="0.3">
      <c r="B35" s="107" t="s">
        <v>40</v>
      </c>
      <c r="C35" s="107"/>
      <c r="D35" s="107"/>
      <c r="E35" s="107"/>
      <c r="F35" s="107"/>
      <c r="G35" s="43">
        <f>SUM(G29:G34)</f>
        <v>240000</v>
      </c>
    </row>
    <row r="36" spans="2:7" x14ac:dyDescent="0.3">
      <c r="B36" s="44"/>
      <c r="C36" s="45"/>
      <c r="D36" s="46"/>
      <c r="E36" s="47"/>
      <c r="F36" s="48"/>
      <c r="G36" s="48"/>
    </row>
    <row r="37" spans="2:7" x14ac:dyDescent="0.3">
      <c r="B37" s="21" t="s">
        <v>41</v>
      </c>
      <c r="C37" s="3"/>
      <c r="D37" s="3"/>
      <c r="E37" s="3"/>
      <c r="F37" s="3"/>
      <c r="G37" s="3"/>
    </row>
    <row r="38" spans="2:7" s="8" customFormat="1" ht="27" x14ac:dyDescent="0.25">
      <c r="B38" s="49" t="s">
        <v>42</v>
      </c>
      <c r="C38" s="49" t="s">
        <v>22</v>
      </c>
      <c r="D38" s="49" t="s">
        <v>43</v>
      </c>
      <c r="E38" s="23" t="s">
        <v>24</v>
      </c>
      <c r="F38" s="49" t="s">
        <v>25</v>
      </c>
      <c r="G38" s="49" t="s">
        <v>26</v>
      </c>
    </row>
    <row r="39" spans="2:7" x14ac:dyDescent="0.3">
      <c r="B39" s="24" t="s">
        <v>44</v>
      </c>
      <c r="C39" s="25" t="s">
        <v>45</v>
      </c>
      <c r="D39" s="25">
        <v>240</v>
      </c>
      <c r="E39" s="25" t="s">
        <v>46</v>
      </c>
      <c r="F39" s="108">
        <v>1428</v>
      </c>
      <c r="G39" s="27">
        <f>D39*F39</f>
        <v>342720</v>
      </c>
    </row>
    <row r="40" spans="2:7" x14ac:dyDescent="0.3">
      <c r="B40" s="50" t="s">
        <v>47</v>
      </c>
      <c r="C40" s="25"/>
      <c r="D40" s="25"/>
      <c r="E40" s="25"/>
      <c r="F40" s="108"/>
      <c r="G40" s="27"/>
    </row>
    <row r="41" spans="2:7" x14ac:dyDescent="0.3">
      <c r="B41" s="24" t="s">
        <v>48</v>
      </c>
      <c r="C41" s="25" t="s">
        <v>45</v>
      </c>
      <c r="D41" s="25">
        <v>500</v>
      </c>
      <c r="E41" s="25" t="s">
        <v>46</v>
      </c>
      <c r="F41" s="108">
        <v>1361</v>
      </c>
      <c r="G41" s="27">
        <f t="shared" ref="G41:G42" si="2">D41*F41</f>
        <v>680500</v>
      </c>
    </row>
    <row r="42" spans="2:7" x14ac:dyDescent="0.3">
      <c r="B42" s="24" t="s">
        <v>49</v>
      </c>
      <c r="C42" s="25" t="s">
        <v>45</v>
      </c>
      <c r="D42" s="25">
        <v>150</v>
      </c>
      <c r="E42" s="25" t="s">
        <v>46</v>
      </c>
      <c r="F42" s="109">
        <f>41500/25</f>
        <v>1660</v>
      </c>
      <c r="G42" s="27">
        <f t="shared" si="2"/>
        <v>249000</v>
      </c>
    </row>
    <row r="43" spans="2:7" x14ac:dyDescent="0.3">
      <c r="B43" s="51" t="s">
        <v>50</v>
      </c>
      <c r="C43" s="52"/>
      <c r="D43" s="52"/>
      <c r="E43" s="52"/>
      <c r="F43" s="110"/>
      <c r="G43" s="27"/>
    </row>
    <row r="44" spans="2:7" x14ac:dyDescent="0.3">
      <c r="B44" s="53" t="s">
        <v>76</v>
      </c>
      <c r="C44" s="52" t="s">
        <v>51</v>
      </c>
      <c r="D44" s="52">
        <v>0.4</v>
      </c>
      <c r="E44" s="52" t="s">
        <v>52</v>
      </c>
      <c r="F44" s="110">
        <f>65000*1.19</f>
        <v>77350</v>
      </c>
      <c r="G44" s="27">
        <f>D44*F44</f>
        <v>30940</v>
      </c>
    </row>
    <row r="45" spans="2:7" x14ac:dyDescent="0.3">
      <c r="B45" s="50" t="s">
        <v>53</v>
      </c>
      <c r="C45" s="25"/>
      <c r="D45" s="25"/>
      <c r="E45" s="25"/>
      <c r="F45" s="108"/>
      <c r="G45" s="27"/>
    </row>
    <row r="46" spans="2:7" x14ac:dyDescent="0.3">
      <c r="B46" s="24" t="s">
        <v>72</v>
      </c>
      <c r="C46" s="25" t="s">
        <v>45</v>
      </c>
      <c r="D46" s="25">
        <v>0.3</v>
      </c>
      <c r="E46" s="25" t="s">
        <v>46</v>
      </c>
      <c r="F46" s="108">
        <v>247060</v>
      </c>
      <c r="G46" s="27">
        <f t="shared" ref="G46:G48" si="3">D46*F46</f>
        <v>74118</v>
      </c>
    </row>
    <row r="47" spans="2:7" x14ac:dyDescent="0.3">
      <c r="B47" s="50" t="s">
        <v>54</v>
      </c>
      <c r="C47" s="25"/>
      <c r="D47" s="25"/>
      <c r="E47" s="25"/>
      <c r="F47" s="108"/>
      <c r="G47" s="27"/>
    </row>
    <row r="48" spans="2:7" x14ac:dyDescent="0.3">
      <c r="B48" s="24" t="s">
        <v>71</v>
      </c>
      <c r="C48" s="25" t="s">
        <v>45</v>
      </c>
      <c r="D48" s="25">
        <v>0.04</v>
      </c>
      <c r="E48" s="25" t="s">
        <v>52</v>
      </c>
      <c r="F48" s="108">
        <v>130180</v>
      </c>
      <c r="G48" s="27">
        <f t="shared" si="3"/>
        <v>5207.2</v>
      </c>
    </row>
    <row r="49" spans="2:7" x14ac:dyDescent="0.3">
      <c r="B49" s="107" t="s">
        <v>55</v>
      </c>
      <c r="C49" s="107"/>
      <c r="D49" s="107"/>
      <c r="E49" s="107"/>
      <c r="F49" s="107"/>
      <c r="G49" s="43">
        <f>SUM(G39:G48)</f>
        <v>1382485.2</v>
      </c>
    </row>
    <row r="50" spans="2:7" x14ac:dyDescent="0.3">
      <c r="B50" s="3"/>
      <c r="C50" s="3"/>
      <c r="D50" s="3"/>
      <c r="E50" s="3"/>
      <c r="F50" s="29"/>
      <c r="G50" s="29"/>
    </row>
    <row r="51" spans="2:7" x14ac:dyDescent="0.3">
      <c r="B51" s="21" t="s">
        <v>56</v>
      </c>
      <c r="C51" s="3"/>
      <c r="D51" s="3"/>
      <c r="E51" s="3"/>
      <c r="F51" s="3"/>
      <c r="G51" s="3"/>
    </row>
    <row r="52" spans="2:7" s="8" customFormat="1" ht="27" x14ac:dyDescent="0.25">
      <c r="B52" s="22" t="s">
        <v>57</v>
      </c>
      <c r="C52" s="22" t="s">
        <v>22</v>
      </c>
      <c r="D52" s="22" t="s">
        <v>43</v>
      </c>
      <c r="E52" s="23" t="s">
        <v>24</v>
      </c>
      <c r="F52" s="22" t="s">
        <v>25</v>
      </c>
      <c r="G52" s="22" t="s">
        <v>26</v>
      </c>
    </row>
    <row r="53" spans="2:7" x14ac:dyDescent="0.3">
      <c r="B53" s="3" t="s">
        <v>58</v>
      </c>
      <c r="C53" s="54" t="s">
        <v>59</v>
      </c>
      <c r="D53" s="55">
        <v>7000</v>
      </c>
      <c r="E53" s="54" t="s">
        <v>4</v>
      </c>
      <c r="F53" s="56">
        <v>8</v>
      </c>
      <c r="G53" s="55">
        <f>+F53*D53</f>
        <v>56000</v>
      </c>
    </row>
    <row r="54" spans="2:7" x14ac:dyDescent="0.3">
      <c r="B54" s="106" t="s">
        <v>60</v>
      </c>
      <c r="C54" s="106"/>
      <c r="D54" s="106"/>
      <c r="E54" s="106"/>
      <c r="F54" s="106"/>
      <c r="G54" s="28">
        <f>SUM(G53)</f>
        <v>56000</v>
      </c>
    </row>
    <row r="55" spans="2:7" ht="47.25" customHeight="1" x14ac:dyDescent="0.3">
      <c r="B55" s="57"/>
      <c r="C55" s="3"/>
      <c r="D55" s="3"/>
      <c r="E55" s="3"/>
      <c r="F55" s="3"/>
      <c r="G55" s="29"/>
    </row>
    <row r="56" spans="2:7" x14ac:dyDescent="0.3">
      <c r="B56" s="58" t="s">
        <v>61</v>
      </c>
      <c r="C56" s="59"/>
      <c r="D56" s="60"/>
      <c r="E56" s="61"/>
      <c r="F56" s="62"/>
      <c r="G56" s="63">
        <f>G21+G35+G49+G54</f>
        <v>1678485.2</v>
      </c>
    </row>
    <row r="57" spans="2:7" x14ac:dyDescent="0.3">
      <c r="B57" s="64" t="s">
        <v>75</v>
      </c>
      <c r="C57" s="65"/>
      <c r="D57" s="66"/>
      <c r="E57" s="67"/>
      <c r="F57" s="68"/>
      <c r="G57" s="69">
        <f>+G56*0.05</f>
        <v>83924.260000000009</v>
      </c>
    </row>
    <row r="58" spans="2:7" x14ac:dyDescent="0.3">
      <c r="B58" s="58" t="s">
        <v>62</v>
      </c>
      <c r="C58" s="59"/>
      <c r="D58" s="60"/>
      <c r="E58" s="61"/>
      <c r="F58" s="62"/>
      <c r="G58" s="63">
        <f>+G56+G57</f>
        <v>1762409.46</v>
      </c>
    </row>
    <row r="59" spans="2:7" x14ac:dyDescent="0.3">
      <c r="B59" s="64" t="s">
        <v>63</v>
      </c>
      <c r="C59" s="65"/>
      <c r="D59" s="66"/>
      <c r="E59" s="67"/>
      <c r="F59" s="68"/>
      <c r="G59" s="69">
        <f>+G11</f>
        <v>2100000</v>
      </c>
    </row>
    <row r="60" spans="2:7" x14ac:dyDescent="0.3">
      <c r="B60" s="70" t="s">
        <v>64</v>
      </c>
      <c r="C60" s="71"/>
      <c r="D60" s="72"/>
      <c r="E60" s="73"/>
      <c r="F60" s="74"/>
      <c r="G60" s="75">
        <f>+G59-G58</f>
        <v>337590.54000000004</v>
      </c>
    </row>
    <row r="61" spans="2:7" x14ac:dyDescent="0.3">
      <c r="B61" s="76" t="s">
        <v>77</v>
      </c>
      <c r="C61" s="76"/>
      <c r="D61" s="76"/>
      <c r="E61" s="76"/>
      <c r="F61" s="76"/>
      <c r="G61" s="76"/>
    </row>
    <row r="62" spans="2:7" x14ac:dyDescent="0.3">
      <c r="B62" s="77" t="s">
        <v>78</v>
      </c>
      <c r="C62" s="76"/>
      <c r="D62" s="76"/>
      <c r="E62" s="76"/>
      <c r="F62" s="76"/>
      <c r="G62" s="76"/>
    </row>
    <row r="63" spans="2:7" x14ac:dyDescent="0.3">
      <c r="B63" s="78" t="s">
        <v>65</v>
      </c>
      <c r="C63" s="76"/>
      <c r="D63" s="76"/>
      <c r="E63" s="76"/>
      <c r="F63" s="76"/>
      <c r="G63" s="76"/>
    </row>
    <row r="64" spans="2:7" x14ac:dyDescent="0.3">
      <c r="B64" s="78" t="s">
        <v>66</v>
      </c>
      <c r="C64" s="76"/>
      <c r="D64" s="76"/>
      <c r="E64" s="76"/>
      <c r="F64" s="76"/>
      <c r="G64" s="76"/>
    </row>
    <row r="65" spans="2:7" x14ac:dyDescent="0.3">
      <c r="B65" s="78" t="s">
        <v>67</v>
      </c>
      <c r="C65" s="76"/>
      <c r="D65" s="76"/>
      <c r="E65" s="76"/>
      <c r="F65" s="76"/>
      <c r="G65" s="76"/>
    </row>
    <row r="66" spans="2:7" x14ac:dyDescent="0.3">
      <c r="B66" s="78" t="s">
        <v>68</v>
      </c>
      <c r="C66" s="76"/>
      <c r="D66" s="76"/>
      <c r="E66" s="76"/>
      <c r="F66" s="76"/>
      <c r="G66" s="76"/>
    </row>
    <row r="67" spans="2:7" x14ac:dyDescent="0.3">
      <c r="B67" s="78" t="s">
        <v>69</v>
      </c>
      <c r="C67" s="76"/>
      <c r="D67" s="76"/>
      <c r="E67" s="76"/>
      <c r="F67" s="76"/>
      <c r="G67" s="76"/>
    </row>
    <row r="68" spans="2:7" x14ac:dyDescent="0.3">
      <c r="B68" s="78" t="s">
        <v>70</v>
      </c>
      <c r="C68" s="76"/>
      <c r="D68" s="76"/>
      <c r="E68" s="76"/>
      <c r="F68" s="76"/>
      <c r="G68" s="76"/>
    </row>
    <row r="70" spans="2:7" ht="17.25" thickBot="1" x14ac:dyDescent="0.35">
      <c r="B70" s="79" t="s">
        <v>81</v>
      </c>
      <c r="C70" s="79"/>
      <c r="D70" s="79"/>
      <c r="E70" s="80"/>
    </row>
    <row r="71" spans="2:7" x14ac:dyDescent="0.3">
      <c r="B71" s="81" t="s">
        <v>57</v>
      </c>
      <c r="C71" s="82" t="s">
        <v>82</v>
      </c>
      <c r="D71" s="83" t="s">
        <v>83</v>
      </c>
      <c r="E71" s="80"/>
    </row>
    <row r="72" spans="2:7" x14ac:dyDescent="0.3">
      <c r="B72" s="84" t="s">
        <v>84</v>
      </c>
      <c r="C72" s="85">
        <f>+G21</f>
        <v>0</v>
      </c>
      <c r="D72" s="86">
        <f>(C72/C78)</f>
        <v>0</v>
      </c>
      <c r="E72" s="80"/>
    </row>
    <row r="73" spans="2:7" x14ac:dyDescent="0.3">
      <c r="B73" s="84" t="s">
        <v>85</v>
      </c>
      <c r="C73" s="85">
        <f>+G25</f>
        <v>0</v>
      </c>
      <c r="D73" s="86">
        <v>0</v>
      </c>
      <c r="E73" s="80"/>
    </row>
    <row r="74" spans="2:7" x14ac:dyDescent="0.3">
      <c r="B74" s="84" t="s">
        <v>86</v>
      </c>
      <c r="C74" s="85">
        <f>+G35</f>
        <v>240000</v>
      </c>
      <c r="D74" s="86">
        <f>(C74/C78)</f>
        <v>0.13617720821811749</v>
      </c>
      <c r="E74" s="80"/>
    </row>
    <row r="75" spans="2:7" x14ac:dyDescent="0.3">
      <c r="B75" s="84" t="s">
        <v>42</v>
      </c>
      <c r="C75" s="85">
        <f>+G49</f>
        <v>1382485.2</v>
      </c>
      <c r="D75" s="86">
        <f>(C75/C78)</f>
        <v>0.78442906224527409</v>
      </c>
      <c r="E75" s="80"/>
    </row>
    <row r="76" spans="2:7" x14ac:dyDescent="0.3">
      <c r="B76" s="84" t="s">
        <v>87</v>
      </c>
      <c r="C76" s="87">
        <f>+G54</f>
        <v>56000</v>
      </c>
      <c r="D76" s="86">
        <f>(C76/C78)</f>
        <v>3.1774681917560749E-2</v>
      </c>
      <c r="E76" s="88"/>
    </row>
    <row r="77" spans="2:7" x14ac:dyDescent="0.3">
      <c r="B77" s="84" t="s">
        <v>88</v>
      </c>
      <c r="C77" s="87">
        <f>+G57</f>
        <v>83924.260000000009</v>
      </c>
      <c r="D77" s="86">
        <f>(C77/C78)</f>
        <v>4.7619047619047623E-2</v>
      </c>
      <c r="E77" s="88"/>
    </row>
    <row r="78" spans="2:7" ht="17.25" thickBot="1" x14ac:dyDescent="0.35">
      <c r="B78" s="89" t="s">
        <v>89</v>
      </c>
      <c r="C78" s="90">
        <f>SUM(C72:C77)</f>
        <v>1762409.46</v>
      </c>
      <c r="D78" s="91">
        <f>SUM(D72:D77)</f>
        <v>1</v>
      </c>
      <c r="E78" s="88"/>
    </row>
    <row r="79" spans="2:7" x14ac:dyDescent="0.3">
      <c r="B79" s="92"/>
      <c r="C79" s="88"/>
      <c r="D79" s="88"/>
      <c r="E79" s="88"/>
    </row>
    <row r="80" spans="2:7" x14ac:dyDescent="0.3">
      <c r="B80" s="93"/>
      <c r="C80" s="94"/>
      <c r="D80" s="94"/>
      <c r="E80" s="94"/>
    </row>
    <row r="81" spans="2:5" x14ac:dyDescent="0.3">
      <c r="B81" s="95" t="s">
        <v>91</v>
      </c>
      <c r="C81" s="79"/>
      <c r="D81" s="79"/>
      <c r="E81" s="79"/>
    </row>
    <row r="82" spans="2:5" ht="17.25" thickBot="1" x14ac:dyDescent="0.35">
      <c r="B82" s="89" t="s">
        <v>92</v>
      </c>
      <c r="C82" s="96">
        <v>60</v>
      </c>
      <c r="D82" s="96">
        <v>70</v>
      </c>
      <c r="E82" s="96">
        <v>80</v>
      </c>
    </row>
    <row r="83" spans="2:5" ht="17.25" thickBot="1" x14ac:dyDescent="0.35">
      <c r="B83" s="89" t="s">
        <v>93</v>
      </c>
      <c r="C83" s="96">
        <f>+$G$58/C82</f>
        <v>29373.490999999998</v>
      </c>
      <c r="D83" s="96">
        <f>+$G$58/D82</f>
        <v>25177.277999999998</v>
      </c>
      <c r="E83" s="96">
        <f>+$G$58/E82</f>
        <v>22030.11825</v>
      </c>
    </row>
    <row r="84" spans="2:5" x14ac:dyDescent="0.3">
      <c r="B84" s="97" t="s">
        <v>90</v>
      </c>
      <c r="C84" s="98"/>
      <c r="D84" s="98"/>
      <c r="E84" s="98"/>
    </row>
  </sheetData>
  <mergeCells count="11">
    <mergeCell ref="B16:G16"/>
    <mergeCell ref="B21:F21"/>
    <mergeCell ref="B35:F35"/>
    <mergeCell ref="B49:F49"/>
    <mergeCell ref="B54:F54"/>
    <mergeCell ref="E14:F14"/>
    <mergeCell ref="E8:F8"/>
    <mergeCell ref="E9:F9"/>
    <mergeCell ref="E10:F10"/>
    <mergeCell ref="E12:F12"/>
    <mergeCell ref="E13:F13"/>
  </mergeCells>
  <pageMargins left="0.70866141732283472" right="0.70866141732283472" top="0.74803149606299213" bottom="0.74803149606299213" header="0.31496062992125984" footer="0.31496062992125984"/>
  <pageSetup paperSize="14" scale="89" fitToHeight="2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4" sqref="C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TRIGO</vt:lpstr>
      <vt:lpstr>Hoja2</vt:lpstr>
      <vt:lpstr>TRIGO!Área_de_impresión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Castillo Harry Osvaldo</dc:creator>
  <cp:lastModifiedBy>Perez Reyes Nora del Carmen</cp:lastModifiedBy>
  <cp:lastPrinted>2022-06-20T22:33:43Z</cp:lastPrinted>
  <dcterms:created xsi:type="dcterms:W3CDTF">2018-05-14T21:40:18Z</dcterms:created>
  <dcterms:modified xsi:type="dcterms:W3CDTF">2022-06-20T22:34:39Z</dcterms:modified>
</cp:coreProperties>
</file>