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Comabrbala\"/>
    </mc:Choice>
  </mc:AlternateContent>
  <xr:revisionPtr revIDLastSave="6" documentId="11_916677977F5A6E709BE0CCDFFF8EB047251EFBDA" xr6:coauthVersionLast="47" xr6:coauthVersionMax="47" xr10:uidLastSave="{982C2954-8A29-4C9B-9F04-FB70D8B267B2}"/>
  <bookViews>
    <workbookView xWindow="0" yWindow="0" windowWidth="23040" windowHeight="9090" xr2:uid="{00000000-000D-0000-FFFF-FFFF00000000}"/>
  </bookViews>
  <sheets>
    <sheet name="Uva de mesa" sheetId="1" r:id="rId1"/>
  </sheets>
  <definedNames>
    <definedName name="_xlnm.Print_Area" localSheetId="0">'Uva de mesa'!$B$2:$G$104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G41" i="1" s="1"/>
  <c r="D40" i="1"/>
  <c r="G40" i="1" s="1"/>
  <c r="G48" i="1" l="1"/>
  <c r="G49" i="1"/>
  <c r="G50" i="1"/>
  <c r="G51" i="1"/>
  <c r="G53" i="1"/>
  <c r="G54" i="1"/>
  <c r="G55" i="1"/>
  <c r="G56" i="1"/>
  <c r="G57" i="1"/>
  <c r="G58" i="1"/>
  <c r="G60" i="1"/>
  <c r="G61" i="1"/>
  <c r="G62" i="1"/>
  <c r="G64" i="1"/>
  <c r="G65" i="1"/>
  <c r="G66" i="1"/>
  <c r="G71" i="1" l="1"/>
  <c r="G72" i="1"/>
  <c r="G73" i="1" l="1"/>
  <c r="G47" i="1"/>
  <c r="G67" i="1" s="1"/>
  <c r="G42" i="1" l="1"/>
  <c r="G36" i="1" l="1"/>
  <c r="D102" i="1" l="1"/>
  <c r="G12" i="1"/>
  <c r="C94" i="1"/>
  <c r="G22" i="1"/>
  <c r="G23" i="1"/>
  <c r="G24" i="1"/>
  <c r="G25" i="1"/>
  <c r="G26" i="1"/>
  <c r="G27" i="1"/>
  <c r="G28" i="1"/>
  <c r="G29" i="1"/>
  <c r="G30" i="1"/>
  <c r="G21" i="1"/>
  <c r="G31" i="1" l="1"/>
  <c r="E102" i="1"/>
  <c r="C102" i="1"/>
  <c r="C95" i="1"/>
  <c r="C92" i="1"/>
  <c r="C96" i="1"/>
  <c r="C93" i="1" l="1"/>
  <c r="G78" i="1"/>
  <c r="G75" i="1" l="1"/>
  <c r="G76" i="1" s="1"/>
  <c r="C97" i="1" s="1"/>
  <c r="G77" i="1" l="1"/>
  <c r="D103" i="1" s="1"/>
  <c r="C98" i="1"/>
  <c r="D92" i="1" l="1"/>
  <c r="C103" i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<sst xmlns="http://schemas.openxmlformats.org/spreadsheetml/2006/main" count="194" uniqueCount="122">
  <si>
    <t>RUBRO O CULTIVO</t>
  </si>
  <si>
    <t>UVA DE MESA (Año 4)</t>
  </si>
  <si>
    <t>RENDIMIENTO (cajón 14 Kg./há.)</t>
  </si>
  <si>
    <t>VARIEDAD</t>
  </si>
  <si>
    <t>Flame Seedless</t>
  </si>
  <si>
    <t>FECHA ESTIMADA PRECIO VENTA</t>
  </si>
  <si>
    <t>Diciembre</t>
  </si>
  <si>
    <t>NIVEL TECNOLÓGICO</t>
  </si>
  <si>
    <t>Medio</t>
  </si>
  <si>
    <t>PRECIO ESPERADO ($/cajón 14 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</si>
  <si>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</si>
  <si>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</si>
  <si>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</si>
  <si>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</si>
  <si>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</si>
  <si>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</si>
  <si>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</si>
  <si>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</si>
  <si>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</si>
  <si>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</si>
  <si>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</si>
  <si>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Sequía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</si>
  <si>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</si>
  <si>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</si>
  <si>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</si>
  <si>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</si>
  <si>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</si>
  <si>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</si>
  <si>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</si>
  <si>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</si>
  <si>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amarra.</t>
  </si>
  <si>
    <t>JH</t>
  </si>
  <si>
    <t>Junio - Septiembre</t>
  </si>
  <si>
    <t>Mantencion estructura de Parronal.</t>
  </si>
  <si>
    <t xml:space="preserve">Deshoje </t>
  </si>
  <si>
    <t>Desbrote, raleo y regulacion de carga.</t>
  </si>
  <si>
    <t>Septiembre - Diciembre</t>
  </si>
  <si>
    <t>Arreglo de racimo.</t>
  </si>
  <si>
    <t>Riegos</t>
  </si>
  <si>
    <t>Desuvillado</t>
  </si>
  <si>
    <t>Noviembre</t>
  </si>
  <si>
    <t>Aplicación de hormona de (giberelinas)</t>
  </si>
  <si>
    <t xml:space="preserve">Cosecha </t>
  </si>
  <si>
    <t>Transportar la cosecha al galpón</t>
  </si>
  <si>
    <t>Subtotal Jornadas Hombre</t>
  </si>
  <si>
    <t>JORNADAS ANIMAL</t>
  </si>
  <si>
    <t xml:space="preserve"> </t>
  </si>
  <si>
    <t>Subtotal Jornadas Animal</t>
  </si>
  <si>
    <t>MAQUINARIA</t>
  </si>
  <si>
    <t>Aplicaciónes de Pesticidas</t>
  </si>
  <si>
    <t>JM</t>
  </si>
  <si>
    <t>Septiembre</t>
  </si>
  <si>
    <t>Acarreo de Cosecha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</si>
  <si>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</si>
  <si>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</si>
  <si>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</si>
  <si>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</si>
  <si>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</si>
  <si>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</si>
  <si>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</si>
  <si>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</si>
  <si>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Septiembre - Noviembre</t>
  </si>
  <si>
    <t>Nitrato de potasio</t>
  </si>
  <si>
    <t>Octubre - Noviembre</t>
  </si>
  <si>
    <t>Sulfato de Potasio</t>
  </si>
  <si>
    <t>Noviembre - Febrero</t>
  </si>
  <si>
    <t>Kelpak</t>
  </si>
  <si>
    <t>Lt.</t>
  </si>
  <si>
    <t>Septiembre - Octubre</t>
  </si>
  <si>
    <t>Fosfimax 40 20</t>
  </si>
  <si>
    <t>FUNGICIDAS</t>
  </si>
  <si>
    <t>Amistar Top</t>
  </si>
  <si>
    <t>Noviembre - Diciembre</t>
  </si>
  <si>
    <t>Azufre mojable</t>
  </si>
  <si>
    <t>Benlate 50 WP</t>
  </si>
  <si>
    <t>Miclobutanil 24 EC</t>
  </si>
  <si>
    <t>Captan 80 WP</t>
  </si>
  <si>
    <t>Podexal</t>
  </si>
  <si>
    <t>Mayo - Junio</t>
  </si>
  <si>
    <t>HERBICIDAS</t>
  </si>
  <si>
    <t>Roundup</t>
  </si>
  <si>
    <t>Agosto - Octubre</t>
  </si>
  <si>
    <t>H1 2000 175 EC</t>
  </si>
  <si>
    <t>Agosto - Septiembre</t>
  </si>
  <si>
    <t>Aceite sunspray</t>
  </si>
  <si>
    <t>Junio - Julio</t>
  </si>
  <si>
    <t>INSECTICIDAS</t>
  </si>
  <si>
    <t>Lorsban 4 E</t>
  </si>
  <si>
    <t>Karate zeon</t>
  </si>
  <si>
    <t>Vertimec 018 EC</t>
  </si>
  <si>
    <t>Subtotal Insumos</t>
  </si>
  <si>
    <t>OTROS</t>
  </si>
  <si>
    <t>Ítem</t>
  </si>
  <si>
    <t>Cintas de amarra</t>
  </si>
  <si>
    <t>Cajón de 14 Kg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</si>
  <si>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</si>
  <si>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</si>
  <si>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</si>
  <si>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</si>
  <si>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</si>
  <si>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</si>
  <si>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</si>
  <si>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</si>
  <si>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</si>
  <si>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</si>
  <si>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</si>
  <si>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</si>
  <si>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</si>
  <si>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</si>
  <si>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</si>
  <si>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</si>
  <si>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</si>
  <si>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</si>
  <si>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</si>
  <si>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</si>
  <si>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</si>
  <si>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</si>
  <si>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</si>
  <si>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($/cajón 14 Kg.)</t>
  </si>
  <si>
    <t>Rendimiento (cajón 14 Kg./há)</t>
  </si>
  <si>
    <t>Costo unitario ($/cajón 14 Kg.)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</si>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</sst>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#,##0.0"/>
    <numFmt numFmtId="169" formatCode="#,##0_ ;\-#,##0\ "/>
  </numFmts>
  <fonts count="13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2"/>
    <xf numFmtId="164" fontId="11" fillId="0" borderId="0" applyFont="0" applyFill="0" applyBorder="0" applyAlignment="0" applyProtection="0"/>
  </cellStyleXfs>
  <cellXfs count="117">
    <xf numFmtId="0" fontId="0" fillId="0" borderId="0" xfId="0"/>
    <xf numFmtId="49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left"/>
    </xf>
    <xf numFmtId="49" fontId="4" fillId="2" borderId="21" xfId="0" applyNumberFormat="1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center" vertical="center" wrapText="1"/>
    </xf>
    <xf numFmtId="168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9" fontId="1" fillId="2" borderId="21" xfId="0" applyNumberFormat="1" applyFont="1" applyFill="1" applyBorder="1" applyAlignment="1">
      <alignment vertical="center" wrapText="1"/>
    </xf>
    <xf numFmtId="167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3" fontId="1" fillId="2" borderId="21" xfId="0" applyNumberFormat="1" applyFont="1" applyFill="1" applyBorder="1" applyAlignment="1">
      <alignment horizontal="center" wrapText="1"/>
    </xf>
    <xf numFmtId="1" fontId="1" fillId="2" borderId="21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7" fontId="7" fillId="0" borderId="21" xfId="1" applyNumberFormat="1" applyFont="1" applyBorder="1" applyAlignment="1">
      <alignment horizontal="right" vertical="center"/>
    </xf>
    <xf numFmtId="49" fontId="6" fillId="5" borderId="2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right"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5" fontId="6" fillId="5" borderId="21" xfId="0" applyNumberFormat="1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165" fontId="6" fillId="3" borderId="2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49" fontId="1" fillId="2" borderId="16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1" fillId="8" borderId="29" xfId="0" applyFont="1" applyFill="1" applyBorder="1"/>
    <xf numFmtId="0" fontId="1" fillId="6" borderId="2" xfId="0" applyFont="1" applyFill="1" applyBorder="1"/>
    <xf numFmtId="49" fontId="4" fillId="7" borderId="4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9" fontId="1" fillId="2" borderId="7" xfId="0" applyNumberFormat="1" applyFont="1" applyFill="1" applyBorder="1"/>
    <xf numFmtId="166" fontId="4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9" fontId="4" fillId="7" borderId="8" xfId="0" applyNumberFormat="1" applyFont="1" applyFill="1" applyBorder="1" applyAlignment="1">
      <alignment vertical="center"/>
    </xf>
    <xf numFmtId="166" fontId="4" fillId="7" borderId="9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3" fontId="4" fillId="7" borderId="20" xfId="0" applyNumberFormat="1" applyFont="1" applyFill="1" applyBorder="1" applyAlignment="1">
      <alignment vertical="center"/>
    </xf>
    <xf numFmtId="3" fontId="4" fillId="7" borderId="25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4" fillId="2" borderId="21" xfId="0" applyNumberFormat="1" applyFont="1" applyFill="1" applyBorder="1" applyAlignment="1">
      <alignment horizontal="left" vertical="center" wrapText="1"/>
    </xf>
    <xf numFmtId="49" fontId="6" fillId="5" borderId="30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69" fontId="7" fillId="0" borderId="21" xfId="2" applyNumberFormat="1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 wrapText="1"/>
    </xf>
    <xf numFmtId="3" fontId="1" fillId="2" borderId="21" xfId="0" applyNumberFormat="1" applyFont="1" applyFill="1" applyBorder="1" applyAlignment="1">
      <alignment wrapText="1"/>
    </xf>
    <xf numFmtId="3" fontId="2" fillId="3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/>
    <xf numFmtId="3" fontId="2" fillId="3" borderId="26" xfId="0" applyNumberFormat="1" applyFont="1" applyFill="1" applyBorder="1" applyAlignment="1">
      <alignment vertical="center"/>
    </xf>
    <xf numFmtId="169" fontId="7" fillId="0" borderId="21" xfId="2" applyNumberFormat="1" applyFont="1" applyBorder="1" applyAlignment="1">
      <alignment vertical="center"/>
    </xf>
    <xf numFmtId="3" fontId="4" fillId="7" borderId="9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0" fillId="8" borderId="23" xfId="0" applyNumberFormat="1" applyFont="1" applyFill="1" applyBorder="1" applyAlignment="1">
      <alignment horizontal="center" vertical="center"/>
    </xf>
    <xf numFmtId="49" fontId="10" fillId="8" borderId="24" xfId="0" applyNumberFormat="1" applyFont="1" applyFill="1" applyBorder="1" applyAlignment="1">
      <alignment horizontal="center" vertical="center"/>
    </xf>
    <xf numFmtId="49" fontId="10" fillId="8" borderId="27" xfId="0" applyNumberFormat="1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</xdr:colOff>
      <xdr:row>0</xdr:row>
      <xdr:rowOff>161925</xdr:rowOff>
    </xdr:from>
    <xdr:to>
      <xdr:col>7</xdr:col>
      <xdr:colOff>3810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" y="161925"/>
          <a:ext cx="70885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04"/>
  <sheetViews>
    <sheetView showGridLines="0" tabSelected="1" workbookViewId="0">
      <selection activeCell="I55" sqref="I55"/>
    </sheetView>
  </sheetViews>
  <sheetFormatPr defaultColWidth="10.85546875" defaultRowHeight="11.25" customHeight="1"/>
  <cols>
    <col min="1" max="1" width="4.5703125" style="29" customWidth="1"/>
    <col min="2" max="2" width="21.28515625" style="29" customWidth="1"/>
    <col min="3" max="3" width="17" style="29" customWidth="1"/>
    <col min="4" max="4" width="14.85546875" style="29" customWidth="1"/>
    <col min="5" max="5" width="14.42578125" style="29" customWidth="1"/>
    <col min="6" max="6" width="18.7109375" style="29" customWidth="1"/>
    <col min="7" max="7" width="17.140625" style="82" customWidth="1"/>
    <col min="8" max="246" width="10.85546875" style="29" customWidth="1"/>
    <col min="247" max="16384" width="10.85546875" style="30"/>
  </cols>
  <sheetData>
    <row r="1" spans="1:7" ht="15" customHeight="1">
      <c r="A1" s="27"/>
      <c r="B1" s="27"/>
      <c r="C1" s="27"/>
      <c r="D1" s="27"/>
      <c r="E1" s="27"/>
      <c r="F1" s="27"/>
      <c r="G1" s="28"/>
    </row>
    <row r="2" spans="1:7" ht="15" customHeight="1">
      <c r="A2" s="27"/>
      <c r="B2" s="27"/>
      <c r="C2" s="27"/>
      <c r="D2" s="27"/>
      <c r="E2" s="27"/>
      <c r="F2" s="27"/>
      <c r="G2" s="28"/>
    </row>
    <row r="3" spans="1:7" ht="15" customHeight="1">
      <c r="A3" s="27"/>
      <c r="B3" s="27"/>
      <c r="C3" s="27"/>
      <c r="D3" s="27"/>
      <c r="E3" s="27"/>
      <c r="F3" s="27"/>
      <c r="G3" s="28"/>
    </row>
    <row r="4" spans="1:7" ht="15" customHeight="1">
      <c r="A4" s="27"/>
      <c r="B4" s="27"/>
      <c r="C4" s="27"/>
      <c r="D4" s="27"/>
      <c r="E4" s="27"/>
      <c r="F4" s="27"/>
      <c r="G4" s="28"/>
    </row>
    <row r="5" spans="1:7" ht="15" customHeight="1">
      <c r="A5" s="27"/>
      <c r="B5" s="27"/>
      <c r="C5" s="27"/>
      <c r="D5" s="27"/>
      <c r="E5" s="27"/>
      <c r="F5" s="27"/>
      <c r="G5" s="28"/>
    </row>
    <row r="6" spans="1:7" ht="15" customHeight="1">
      <c r="A6" s="27"/>
      <c r="B6" s="27"/>
      <c r="C6" s="27"/>
      <c r="D6" s="27"/>
      <c r="E6" s="27"/>
      <c r="F6" s="27"/>
      <c r="G6" s="28"/>
    </row>
    <row r="7" spans="1:7" ht="15" customHeight="1">
      <c r="A7" s="27"/>
      <c r="B7" s="27"/>
      <c r="C7" s="27"/>
      <c r="D7" s="27"/>
      <c r="E7" s="27"/>
      <c r="F7" s="27"/>
      <c r="G7" s="28"/>
    </row>
    <row r="8" spans="1:7" ht="12.75">
      <c r="A8" s="27"/>
      <c r="B8" s="27"/>
      <c r="C8" s="27"/>
      <c r="D8" s="27"/>
      <c r="E8" s="27"/>
      <c r="F8" s="27"/>
      <c r="G8" s="28"/>
    </row>
    <row r="9" spans="1:7" ht="12" customHeight="1">
      <c r="A9" s="27"/>
      <c r="B9" s="32" t="s">
        <v>0</v>
      </c>
      <c r="C9" s="11" t="s">
        <v>1</v>
      </c>
      <c r="D9" s="33"/>
      <c r="E9" s="104" t="s">
        <v>2</v>
      </c>
      <c r="F9" s="105"/>
      <c r="G9" s="12">
        <v>2100</v>
      </c>
    </row>
    <row r="10" spans="1:7" ht="18" customHeight="1">
      <c r="A10" s="27"/>
      <c r="B10" s="13" t="s">
        <v>3</v>
      </c>
      <c r="C10" s="10" t="s">
        <v>4</v>
      </c>
      <c r="D10" s="27"/>
      <c r="E10" s="106" t="s">
        <v>5</v>
      </c>
      <c r="F10" s="107"/>
      <c r="G10" s="11" t="s">
        <v>6</v>
      </c>
    </row>
    <row r="11" spans="1:7" ht="18" customHeight="1">
      <c r="A11" s="27"/>
      <c r="B11" s="13" t="s">
        <v>7</v>
      </c>
      <c r="C11" s="11" t="s">
        <v>8</v>
      </c>
      <c r="D11" s="27"/>
      <c r="E11" s="106" t="s">
        <v>9</v>
      </c>
      <c r="F11" s="107"/>
      <c r="G11" s="12">
        <v>7000</v>
      </c>
    </row>
    <row r="12" spans="1:7" ht="18" customHeight="1">
      <c r="A12" s="27"/>
      <c r="B12" s="13" t="s">
        <v>10</v>
      </c>
      <c r="C12" s="10" t="s">
        <v>11</v>
      </c>
      <c r="D12" s="27"/>
      <c r="E12" s="15" t="s">
        <v>12</v>
      </c>
      <c r="F12" s="16"/>
      <c r="G12" s="14">
        <f>G9*G11</f>
        <v>14700000</v>
      </c>
    </row>
    <row r="13" spans="1:7" ht="18" customHeight="1">
      <c r="A13" s="27"/>
      <c r="B13" s="13" t="s">
        <v>13</v>
      </c>
      <c r="C13" s="11" t="s">
        <v>14</v>
      </c>
      <c r="D13" s="27"/>
      <c r="E13" s="106" t="s">
        <v>15</v>
      </c>
      <c r="F13" s="107"/>
      <c r="G13" s="11" t="s">
        <v>16</v>
      </c>
    </row>
    <row r="14" spans="1:7" ht="18" customHeight="1">
      <c r="A14" s="27"/>
      <c r="B14" s="13" t="s">
        <v>17</v>
      </c>
      <c r="C14" s="11" t="s">
        <v>14</v>
      </c>
      <c r="D14" s="27"/>
      <c r="E14" s="106" t="s">
        <v>18</v>
      </c>
      <c r="F14" s="107"/>
      <c r="G14" s="11" t="s">
        <v>6</v>
      </c>
    </row>
    <row r="15" spans="1:7" ht="18" customHeight="1">
      <c r="A15" s="27"/>
      <c r="B15" s="13" t="s">
        <v>19</v>
      </c>
      <c r="C15" s="34">
        <v>44713</v>
      </c>
      <c r="D15" s="27"/>
      <c r="E15" s="108" t="s">
        <v>20</v>
      </c>
      <c r="F15" s="109"/>
      <c r="G15" s="10" t="s">
        <v>21</v>
      </c>
    </row>
    <row r="16" spans="1:7" ht="12.75">
      <c r="A16" s="27"/>
      <c r="B16" s="27"/>
      <c r="C16" s="27"/>
      <c r="D16" s="27"/>
      <c r="E16" s="27"/>
      <c r="F16" s="27"/>
      <c r="G16" s="28"/>
    </row>
    <row r="17" spans="1:246" ht="12" customHeight="1">
      <c r="A17" s="27"/>
      <c r="B17" s="110" t="s">
        <v>22</v>
      </c>
      <c r="C17" s="111"/>
      <c r="D17" s="111"/>
      <c r="E17" s="111"/>
      <c r="F17" s="111"/>
      <c r="G17" s="111"/>
    </row>
    <row r="18" spans="1:246" ht="12.75">
      <c r="A18" s="27"/>
      <c r="B18" s="27"/>
      <c r="C18" s="27"/>
      <c r="D18" s="27"/>
      <c r="E18" s="27"/>
      <c r="F18" s="27"/>
      <c r="G18" s="28"/>
    </row>
    <row r="19" spans="1:246" ht="12" customHeight="1">
      <c r="A19" s="27"/>
      <c r="B19" s="35" t="s">
        <v>23</v>
      </c>
      <c r="C19" s="33"/>
      <c r="D19" s="33"/>
      <c r="E19" s="33"/>
      <c r="F19" s="33"/>
      <c r="G19" s="36"/>
    </row>
    <row r="20" spans="1:246" ht="18" customHeight="1">
      <c r="A20" s="27"/>
      <c r="B20" s="37" t="s">
        <v>24</v>
      </c>
      <c r="C20" s="37" t="s">
        <v>25</v>
      </c>
      <c r="D20" s="37" t="s">
        <v>26</v>
      </c>
      <c r="E20" s="37" t="s">
        <v>27</v>
      </c>
      <c r="F20" s="37" t="s">
        <v>28</v>
      </c>
      <c r="G20" s="37" t="s">
        <v>29</v>
      </c>
    </row>
    <row r="21" spans="1:246" ht="12.75">
      <c r="A21" s="27"/>
      <c r="B21" s="17" t="s">
        <v>30</v>
      </c>
      <c r="C21" s="83" t="s">
        <v>31</v>
      </c>
      <c r="D21" s="84">
        <v>8</v>
      </c>
      <c r="E21" s="83" t="s">
        <v>32</v>
      </c>
      <c r="F21" s="8">
        <v>23000</v>
      </c>
      <c r="G21" s="95">
        <f>D21*F21</f>
        <v>184000</v>
      </c>
    </row>
    <row r="22" spans="1:246" ht="24.75">
      <c r="A22" s="27"/>
      <c r="B22" s="17" t="s">
        <v>33</v>
      </c>
      <c r="C22" s="18" t="s">
        <v>31</v>
      </c>
      <c r="D22" s="19">
        <v>4</v>
      </c>
      <c r="E22" s="83" t="s">
        <v>32</v>
      </c>
      <c r="F22" s="8">
        <v>23000</v>
      </c>
      <c r="G22" s="96">
        <f t="shared" ref="G22:G30" si="0">D22*F22</f>
        <v>92000</v>
      </c>
    </row>
    <row r="23" spans="1:246" ht="12.75">
      <c r="A23" s="27"/>
      <c r="B23" s="17" t="s">
        <v>34</v>
      </c>
      <c r="C23" s="18" t="s">
        <v>31</v>
      </c>
      <c r="D23" s="21">
        <v>6</v>
      </c>
      <c r="E23" s="83" t="s">
        <v>32</v>
      </c>
      <c r="F23" s="8">
        <v>23000</v>
      </c>
      <c r="G23" s="96">
        <f t="shared" si="0"/>
        <v>138000</v>
      </c>
    </row>
    <row r="24" spans="1:246" ht="24.75">
      <c r="A24" s="27"/>
      <c r="B24" s="17" t="s">
        <v>35</v>
      </c>
      <c r="C24" s="18" t="s">
        <v>31</v>
      </c>
      <c r="D24" s="19">
        <v>6</v>
      </c>
      <c r="E24" s="18" t="s">
        <v>36</v>
      </c>
      <c r="F24" s="8">
        <v>23000</v>
      </c>
      <c r="G24" s="96">
        <f t="shared" si="0"/>
        <v>138000</v>
      </c>
    </row>
    <row r="25" spans="1:246" ht="24.75">
      <c r="A25" s="27"/>
      <c r="B25" s="17" t="s">
        <v>37</v>
      </c>
      <c r="C25" s="18" t="s">
        <v>31</v>
      </c>
      <c r="D25" s="19">
        <v>14</v>
      </c>
      <c r="E25" s="18" t="s">
        <v>36</v>
      </c>
      <c r="F25" s="8">
        <v>23000</v>
      </c>
      <c r="G25" s="96">
        <f t="shared" si="0"/>
        <v>322000</v>
      </c>
    </row>
    <row r="26" spans="1:246" ht="24.75">
      <c r="A26" s="27"/>
      <c r="B26" s="17" t="s">
        <v>38</v>
      </c>
      <c r="C26" s="18" t="s">
        <v>31</v>
      </c>
      <c r="D26" s="21">
        <v>12</v>
      </c>
      <c r="E26" s="18" t="s">
        <v>36</v>
      </c>
      <c r="F26" s="8">
        <v>23000</v>
      </c>
      <c r="G26" s="96">
        <f t="shared" si="0"/>
        <v>276000</v>
      </c>
    </row>
    <row r="27" spans="1:246" ht="12.75">
      <c r="A27" s="27"/>
      <c r="B27" s="17" t="s">
        <v>39</v>
      </c>
      <c r="C27" s="18" t="s">
        <v>31</v>
      </c>
      <c r="D27" s="19">
        <v>8</v>
      </c>
      <c r="E27" s="18" t="s">
        <v>40</v>
      </c>
      <c r="F27" s="8">
        <v>23000</v>
      </c>
      <c r="G27" s="96">
        <f t="shared" si="0"/>
        <v>184000</v>
      </c>
    </row>
    <row r="28" spans="1:246" s="86" customFormat="1" ht="24.75">
      <c r="A28" s="33"/>
      <c r="B28" s="13" t="s">
        <v>41</v>
      </c>
      <c r="C28" s="83" t="s">
        <v>31</v>
      </c>
      <c r="D28" s="84">
        <v>8</v>
      </c>
      <c r="E28" s="83" t="s">
        <v>6</v>
      </c>
      <c r="F28" s="8">
        <v>23000</v>
      </c>
      <c r="G28" s="95">
        <f t="shared" si="0"/>
        <v>184000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</row>
    <row r="29" spans="1:246" ht="12.75">
      <c r="A29" s="27"/>
      <c r="B29" s="17" t="s">
        <v>42</v>
      </c>
      <c r="C29" s="18" t="s">
        <v>31</v>
      </c>
      <c r="D29" s="21">
        <v>40</v>
      </c>
      <c r="E29" s="83" t="s">
        <v>6</v>
      </c>
      <c r="F29" s="8">
        <v>23000</v>
      </c>
      <c r="G29" s="96">
        <f t="shared" si="0"/>
        <v>920000</v>
      </c>
    </row>
    <row r="30" spans="1:246" ht="24.75">
      <c r="A30" s="27"/>
      <c r="B30" s="17" t="s">
        <v>43</v>
      </c>
      <c r="C30" s="18" t="s">
        <v>31</v>
      </c>
      <c r="D30" s="19">
        <v>4</v>
      </c>
      <c r="E30" s="83" t="s">
        <v>6</v>
      </c>
      <c r="F30" s="8">
        <v>23000</v>
      </c>
      <c r="G30" s="96">
        <f t="shared" si="0"/>
        <v>92000</v>
      </c>
    </row>
    <row r="31" spans="1:246" ht="12.75" customHeight="1">
      <c r="A31" s="27"/>
      <c r="B31" s="22" t="s">
        <v>44</v>
      </c>
      <c r="C31" s="23"/>
      <c r="D31" s="23"/>
      <c r="E31" s="23"/>
      <c r="F31" s="44"/>
      <c r="G31" s="97">
        <f>SUM(G21:G30)</f>
        <v>2530000</v>
      </c>
    </row>
    <row r="32" spans="1:246" ht="12" customHeight="1">
      <c r="A32" s="27"/>
      <c r="B32" s="27"/>
      <c r="C32" s="27"/>
      <c r="D32" s="27"/>
      <c r="E32" s="27"/>
      <c r="F32" s="38"/>
      <c r="G32" s="39"/>
    </row>
    <row r="33" spans="1:7" ht="12" customHeight="1">
      <c r="A33" s="27"/>
      <c r="B33" s="35" t="s">
        <v>45</v>
      </c>
      <c r="C33" s="40"/>
      <c r="D33" s="40"/>
      <c r="E33" s="40"/>
      <c r="F33" s="33"/>
      <c r="G33" s="36"/>
    </row>
    <row r="34" spans="1:7" ht="18" customHeight="1">
      <c r="A34" s="27"/>
      <c r="B34" s="41" t="s">
        <v>24</v>
      </c>
      <c r="C34" s="37" t="s">
        <v>25</v>
      </c>
      <c r="D34" s="37" t="s">
        <v>26</v>
      </c>
      <c r="E34" s="41" t="s">
        <v>46</v>
      </c>
      <c r="F34" s="37" t="s">
        <v>28</v>
      </c>
      <c r="G34" s="41" t="s">
        <v>29</v>
      </c>
    </row>
    <row r="35" spans="1:7" ht="12.75">
      <c r="A35" s="27"/>
      <c r="B35" s="16"/>
      <c r="C35" s="42" t="s">
        <v>46</v>
      </c>
      <c r="D35" s="42" t="s">
        <v>46</v>
      </c>
      <c r="E35" s="42" t="s">
        <v>46</v>
      </c>
      <c r="F35" s="43" t="s">
        <v>46</v>
      </c>
      <c r="G35" s="43"/>
    </row>
    <row r="36" spans="1:7" ht="12" customHeight="1">
      <c r="A36" s="27"/>
      <c r="B36" s="22" t="s">
        <v>47</v>
      </c>
      <c r="C36" s="23"/>
      <c r="D36" s="23"/>
      <c r="E36" s="23"/>
      <c r="F36" s="44"/>
      <c r="G36" s="97">
        <f>+G35</f>
        <v>0</v>
      </c>
    </row>
    <row r="37" spans="1:7" ht="12" customHeight="1">
      <c r="A37" s="27"/>
      <c r="B37" s="27"/>
      <c r="C37" s="27"/>
      <c r="D37" s="27"/>
      <c r="E37" s="27"/>
      <c r="F37" s="38"/>
      <c r="G37" s="39"/>
    </row>
    <row r="38" spans="1:7" ht="12" customHeight="1">
      <c r="A38" s="27"/>
      <c r="B38" s="35" t="s">
        <v>48</v>
      </c>
      <c r="C38" s="40"/>
      <c r="D38" s="40"/>
      <c r="E38" s="40"/>
      <c r="F38" s="33"/>
      <c r="G38" s="36"/>
    </row>
    <row r="39" spans="1:7" ht="18" customHeight="1">
      <c r="A39" s="27"/>
      <c r="B39" s="41" t="s">
        <v>24</v>
      </c>
      <c r="C39" s="41" t="s">
        <v>25</v>
      </c>
      <c r="D39" s="41" t="s">
        <v>26</v>
      </c>
      <c r="E39" s="41" t="s">
        <v>27</v>
      </c>
      <c r="F39" s="37" t="s">
        <v>28</v>
      </c>
      <c r="G39" s="41" t="s">
        <v>29</v>
      </c>
    </row>
    <row r="40" spans="1:7" ht="12.75">
      <c r="A40" s="27"/>
      <c r="B40" s="17" t="s">
        <v>49</v>
      </c>
      <c r="C40" s="18" t="s">
        <v>50</v>
      </c>
      <c r="D40" s="19">
        <f>12/8</f>
        <v>1.5</v>
      </c>
      <c r="E40" s="83" t="s">
        <v>51</v>
      </c>
      <c r="F40" s="20">
        <v>240000</v>
      </c>
      <c r="G40" s="96">
        <f>F40*D40</f>
        <v>360000</v>
      </c>
    </row>
    <row r="41" spans="1:7" ht="12.75">
      <c r="A41" s="27"/>
      <c r="B41" s="17" t="s">
        <v>52</v>
      </c>
      <c r="C41" s="18" t="s">
        <v>50</v>
      </c>
      <c r="D41" s="19">
        <f>4/8</f>
        <v>0.5</v>
      </c>
      <c r="E41" s="83" t="s">
        <v>6</v>
      </c>
      <c r="F41" s="20">
        <v>240000</v>
      </c>
      <c r="G41" s="96">
        <f>F41*D41</f>
        <v>120000</v>
      </c>
    </row>
    <row r="42" spans="1:7" ht="12.75" customHeight="1">
      <c r="A42" s="27"/>
      <c r="B42" s="22" t="s">
        <v>53</v>
      </c>
      <c r="C42" s="23"/>
      <c r="D42" s="23"/>
      <c r="E42" s="23"/>
      <c r="F42" s="23"/>
      <c r="G42" s="97">
        <f>SUM(G40:G41)</f>
        <v>480000</v>
      </c>
    </row>
    <row r="43" spans="1:7" ht="12" customHeight="1">
      <c r="A43" s="27"/>
      <c r="B43" s="27"/>
      <c r="C43" s="27"/>
      <c r="D43" s="27"/>
      <c r="E43" s="27"/>
      <c r="F43" s="38"/>
      <c r="G43" s="39"/>
    </row>
    <row r="44" spans="1:7" ht="12" customHeight="1">
      <c r="A44" s="27"/>
      <c r="B44" s="35" t="s">
        <v>54</v>
      </c>
      <c r="C44" s="40"/>
      <c r="D44" s="40"/>
      <c r="E44" s="40"/>
      <c r="F44" s="33"/>
      <c r="G44" s="36"/>
    </row>
    <row r="45" spans="1:7" ht="18" customHeight="1">
      <c r="A45" s="27"/>
      <c r="B45" s="37" t="s">
        <v>55</v>
      </c>
      <c r="C45" s="37" t="s">
        <v>56</v>
      </c>
      <c r="D45" s="37" t="s">
        <v>57</v>
      </c>
      <c r="E45" s="37" t="s">
        <v>27</v>
      </c>
      <c r="F45" s="37" t="s">
        <v>28</v>
      </c>
      <c r="G45" s="37" t="s">
        <v>29</v>
      </c>
    </row>
    <row r="46" spans="1:7" ht="12.75">
      <c r="A46" s="27"/>
      <c r="B46" s="87" t="s">
        <v>58</v>
      </c>
      <c r="C46" s="5"/>
      <c r="D46" s="9"/>
      <c r="E46" s="18"/>
      <c r="F46" s="8"/>
      <c r="G46" s="98"/>
    </row>
    <row r="47" spans="1:7" ht="25.5">
      <c r="A47" s="27"/>
      <c r="B47" s="6" t="s">
        <v>59</v>
      </c>
      <c r="C47" s="1" t="s">
        <v>60</v>
      </c>
      <c r="D47" s="4">
        <v>250</v>
      </c>
      <c r="E47" s="18" t="s">
        <v>61</v>
      </c>
      <c r="F47" s="4">
        <v>1000</v>
      </c>
      <c r="G47" s="96">
        <f t="shared" ref="G47:G66" si="1">D47*F47</f>
        <v>250000</v>
      </c>
    </row>
    <row r="48" spans="1:7" ht="12.75">
      <c r="A48" s="27"/>
      <c r="B48" s="6" t="s">
        <v>62</v>
      </c>
      <c r="C48" s="1" t="s">
        <v>60</v>
      </c>
      <c r="D48" s="4">
        <v>150</v>
      </c>
      <c r="E48" s="18" t="s">
        <v>63</v>
      </c>
      <c r="F48" s="4">
        <v>1736</v>
      </c>
      <c r="G48" s="96">
        <f t="shared" si="1"/>
        <v>260400</v>
      </c>
    </row>
    <row r="49" spans="1:7" ht="12.75">
      <c r="A49" s="27"/>
      <c r="B49" s="6" t="s">
        <v>64</v>
      </c>
      <c r="C49" s="1" t="s">
        <v>60</v>
      </c>
      <c r="D49" s="4">
        <v>75</v>
      </c>
      <c r="E49" s="18" t="s">
        <v>65</v>
      </c>
      <c r="F49" s="4">
        <v>1640</v>
      </c>
      <c r="G49" s="96">
        <f t="shared" si="1"/>
        <v>123000</v>
      </c>
    </row>
    <row r="50" spans="1:7" ht="12.75">
      <c r="A50" s="27"/>
      <c r="B50" s="6" t="s">
        <v>66</v>
      </c>
      <c r="C50" s="1" t="s">
        <v>67</v>
      </c>
      <c r="D50" s="4">
        <v>8</v>
      </c>
      <c r="E50" s="18" t="s">
        <v>68</v>
      </c>
      <c r="F50" s="103">
        <v>20950</v>
      </c>
      <c r="G50" s="96">
        <f t="shared" si="1"/>
        <v>167600</v>
      </c>
    </row>
    <row r="51" spans="1:7" ht="25.5">
      <c r="A51" s="27"/>
      <c r="B51" s="6" t="s">
        <v>69</v>
      </c>
      <c r="C51" s="1" t="s">
        <v>67</v>
      </c>
      <c r="D51" s="4">
        <v>4</v>
      </c>
      <c r="E51" s="18" t="s">
        <v>61</v>
      </c>
      <c r="F51" s="4">
        <v>10826</v>
      </c>
      <c r="G51" s="96">
        <f t="shared" si="1"/>
        <v>43304</v>
      </c>
    </row>
    <row r="52" spans="1:7" ht="12.75">
      <c r="A52" s="27"/>
      <c r="B52" s="7" t="s">
        <v>70</v>
      </c>
      <c r="C52" s="1"/>
      <c r="D52" s="4"/>
      <c r="E52" s="18"/>
      <c r="F52" s="4"/>
      <c r="G52" s="96"/>
    </row>
    <row r="53" spans="1:7" ht="25.5">
      <c r="A53" s="27"/>
      <c r="B53" s="6" t="s">
        <v>71</v>
      </c>
      <c r="C53" s="1" t="s">
        <v>67</v>
      </c>
      <c r="D53" s="4">
        <v>1</v>
      </c>
      <c r="E53" s="18" t="s">
        <v>72</v>
      </c>
      <c r="F53" s="103">
        <v>97800</v>
      </c>
      <c r="G53" s="96">
        <f t="shared" si="1"/>
        <v>97800</v>
      </c>
    </row>
    <row r="54" spans="1:7" ht="25.5">
      <c r="A54" s="27"/>
      <c r="B54" s="6" t="s">
        <v>73</v>
      </c>
      <c r="C54" s="1" t="s">
        <v>60</v>
      </c>
      <c r="D54" s="4">
        <v>42</v>
      </c>
      <c r="E54" s="18" t="s">
        <v>36</v>
      </c>
      <c r="F54" s="103">
        <v>830</v>
      </c>
      <c r="G54" s="96">
        <f t="shared" si="1"/>
        <v>34860</v>
      </c>
    </row>
    <row r="55" spans="1:7" ht="25.5">
      <c r="A55" s="27"/>
      <c r="B55" s="6" t="s">
        <v>74</v>
      </c>
      <c r="C55" s="1" t="s">
        <v>60</v>
      </c>
      <c r="D55" s="4">
        <v>1</v>
      </c>
      <c r="E55" s="18" t="s">
        <v>72</v>
      </c>
      <c r="F55" s="103">
        <v>15470</v>
      </c>
      <c r="G55" s="96">
        <f t="shared" si="1"/>
        <v>15470</v>
      </c>
    </row>
    <row r="56" spans="1:7" ht="12.75">
      <c r="A56" s="27"/>
      <c r="B56" s="6" t="s">
        <v>75</v>
      </c>
      <c r="C56" s="1" t="s">
        <v>67</v>
      </c>
      <c r="D56" s="4">
        <v>2</v>
      </c>
      <c r="E56" s="18" t="s">
        <v>63</v>
      </c>
      <c r="F56" s="103">
        <v>83833</v>
      </c>
      <c r="G56" s="96">
        <f t="shared" si="1"/>
        <v>167666</v>
      </c>
    </row>
    <row r="57" spans="1:7" ht="12.75">
      <c r="A57" s="27"/>
      <c r="B57" s="6" t="s">
        <v>76</v>
      </c>
      <c r="C57" s="1" t="s">
        <v>60</v>
      </c>
      <c r="D57" s="4">
        <v>3</v>
      </c>
      <c r="E57" s="83" t="s">
        <v>6</v>
      </c>
      <c r="F57" s="103">
        <v>13544</v>
      </c>
      <c r="G57" s="96">
        <f t="shared" si="1"/>
        <v>40632</v>
      </c>
    </row>
    <row r="58" spans="1:7" ht="12.75">
      <c r="A58" s="27"/>
      <c r="B58" s="6" t="s">
        <v>77</v>
      </c>
      <c r="C58" s="1" t="s">
        <v>67</v>
      </c>
      <c r="D58" s="4">
        <v>5</v>
      </c>
      <c r="E58" s="18" t="s">
        <v>78</v>
      </c>
      <c r="F58" s="4">
        <v>3676</v>
      </c>
      <c r="G58" s="96">
        <f t="shared" si="1"/>
        <v>18380</v>
      </c>
    </row>
    <row r="59" spans="1:7" ht="12.75">
      <c r="A59" s="27"/>
      <c r="B59" s="7" t="s">
        <v>79</v>
      </c>
      <c r="C59" s="1"/>
      <c r="D59" s="4"/>
      <c r="E59" s="18"/>
      <c r="F59" s="4"/>
      <c r="G59" s="96"/>
    </row>
    <row r="60" spans="1:7" ht="12.75">
      <c r="A60" s="27"/>
      <c r="B60" s="6" t="s">
        <v>80</v>
      </c>
      <c r="C60" s="1" t="s">
        <v>67</v>
      </c>
      <c r="D60" s="4">
        <v>5</v>
      </c>
      <c r="E60" s="18" t="s">
        <v>81</v>
      </c>
      <c r="F60" s="4">
        <v>8126</v>
      </c>
      <c r="G60" s="96">
        <f t="shared" si="1"/>
        <v>40630</v>
      </c>
    </row>
    <row r="61" spans="1:7" ht="12.75">
      <c r="A61" s="27"/>
      <c r="B61" s="6" t="s">
        <v>82</v>
      </c>
      <c r="C61" s="2" t="s">
        <v>67</v>
      </c>
      <c r="D61" s="4">
        <v>2</v>
      </c>
      <c r="E61" s="2" t="s">
        <v>83</v>
      </c>
      <c r="F61" s="103">
        <v>62990</v>
      </c>
      <c r="G61" s="96">
        <f t="shared" si="1"/>
        <v>125980</v>
      </c>
    </row>
    <row r="62" spans="1:7" ht="12.75">
      <c r="A62" s="27"/>
      <c r="B62" s="6" t="s">
        <v>84</v>
      </c>
      <c r="C62" s="1" t="s">
        <v>67</v>
      </c>
      <c r="D62" s="3">
        <v>22</v>
      </c>
      <c r="E62" s="1" t="s">
        <v>85</v>
      </c>
      <c r="F62" s="103">
        <v>2103</v>
      </c>
      <c r="G62" s="96">
        <f t="shared" si="1"/>
        <v>46266</v>
      </c>
    </row>
    <row r="63" spans="1:7" ht="12.75">
      <c r="A63" s="27"/>
      <c r="B63" s="7" t="s">
        <v>86</v>
      </c>
      <c r="C63" s="1"/>
      <c r="D63" s="3"/>
      <c r="E63" s="18"/>
      <c r="F63" s="4"/>
      <c r="G63" s="96"/>
    </row>
    <row r="64" spans="1:7" ht="12.75">
      <c r="A64" s="27"/>
      <c r="B64" s="6" t="s">
        <v>87</v>
      </c>
      <c r="C64" s="2" t="s">
        <v>67</v>
      </c>
      <c r="D64" s="2">
        <v>2</v>
      </c>
      <c r="E64" s="1" t="s">
        <v>63</v>
      </c>
      <c r="F64" s="4">
        <v>18100</v>
      </c>
      <c r="G64" s="96">
        <f t="shared" si="1"/>
        <v>36200</v>
      </c>
    </row>
    <row r="65" spans="1:7" ht="12.75">
      <c r="A65" s="27"/>
      <c r="B65" s="6" t="s">
        <v>88</v>
      </c>
      <c r="C65" s="1" t="s">
        <v>67</v>
      </c>
      <c r="D65" s="3">
        <v>1</v>
      </c>
      <c r="E65" s="1" t="s">
        <v>40</v>
      </c>
      <c r="F65" s="4">
        <v>47855</v>
      </c>
      <c r="G65" s="96">
        <f t="shared" si="1"/>
        <v>47855</v>
      </c>
    </row>
    <row r="66" spans="1:7" ht="12.75">
      <c r="A66" s="27"/>
      <c r="B66" s="6" t="s">
        <v>89</v>
      </c>
      <c r="C66" s="1" t="s">
        <v>67</v>
      </c>
      <c r="D66" s="3">
        <v>3</v>
      </c>
      <c r="E66" s="1" t="s">
        <v>40</v>
      </c>
      <c r="F66" s="103">
        <v>23750</v>
      </c>
      <c r="G66" s="96">
        <f t="shared" si="1"/>
        <v>71250</v>
      </c>
    </row>
    <row r="67" spans="1:7" ht="13.5" customHeight="1">
      <c r="A67" s="27"/>
      <c r="B67" s="24" t="s">
        <v>90</v>
      </c>
      <c r="C67" s="25"/>
      <c r="D67" s="25"/>
      <c r="E67" s="25"/>
      <c r="F67" s="26"/>
      <c r="G67" s="99">
        <f>SUM(G46:G66)</f>
        <v>1587293</v>
      </c>
    </row>
    <row r="68" spans="1:7" ht="12" customHeight="1">
      <c r="A68" s="27"/>
      <c r="B68" s="27"/>
      <c r="C68" s="27"/>
      <c r="D68" s="27"/>
      <c r="E68" s="45"/>
      <c r="F68" s="38"/>
      <c r="G68" s="39"/>
    </row>
    <row r="69" spans="1:7" ht="12" customHeight="1">
      <c r="A69" s="27"/>
      <c r="B69" s="35" t="s">
        <v>91</v>
      </c>
      <c r="C69" s="40"/>
      <c r="D69" s="40"/>
      <c r="E69" s="40"/>
      <c r="F69" s="33"/>
      <c r="G69" s="36"/>
    </row>
    <row r="70" spans="1:7" ht="18" customHeight="1">
      <c r="A70" s="27"/>
      <c r="B70" s="41" t="s">
        <v>92</v>
      </c>
      <c r="C70" s="37" t="s">
        <v>56</v>
      </c>
      <c r="D70" s="37" t="s">
        <v>57</v>
      </c>
      <c r="E70" s="41" t="s">
        <v>27</v>
      </c>
      <c r="F70" s="37" t="s">
        <v>28</v>
      </c>
      <c r="G70" s="41" t="s">
        <v>29</v>
      </c>
    </row>
    <row r="71" spans="1:7" ht="12.75">
      <c r="A71" s="27"/>
      <c r="B71" s="91" t="s">
        <v>93</v>
      </c>
      <c r="C71" s="92" t="s">
        <v>60</v>
      </c>
      <c r="D71" s="93">
        <v>15</v>
      </c>
      <c r="E71" s="18" t="s">
        <v>63</v>
      </c>
      <c r="F71" s="94">
        <v>11205</v>
      </c>
      <c r="G71" s="100">
        <f>D71*F71</f>
        <v>168075</v>
      </c>
    </row>
    <row r="72" spans="1:7" ht="12.75">
      <c r="A72" s="27"/>
      <c r="B72" s="91" t="s">
        <v>94</v>
      </c>
      <c r="C72" s="92" t="s">
        <v>25</v>
      </c>
      <c r="D72" s="92">
        <v>2100</v>
      </c>
      <c r="E72" s="18" t="s">
        <v>6</v>
      </c>
      <c r="F72" s="94">
        <v>1200</v>
      </c>
      <c r="G72" s="100">
        <f>D72*F72</f>
        <v>2520000</v>
      </c>
    </row>
    <row r="73" spans="1:7" ht="13.5" customHeight="1">
      <c r="A73" s="27"/>
      <c r="B73" s="22" t="s">
        <v>95</v>
      </c>
      <c r="C73" s="23"/>
      <c r="D73" s="23"/>
      <c r="E73" s="46"/>
      <c r="F73" s="44"/>
      <c r="G73" s="97">
        <f>SUM(G71:G72)</f>
        <v>2688075</v>
      </c>
    </row>
    <row r="74" spans="1:7" ht="12" customHeight="1">
      <c r="A74" s="27"/>
      <c r="B74" s="27"/>
      <c r="C74" s="27"/>
      <c r="D74" s="27"/>
      <c r="E74" s="27"/>
      <c r="F74" s="38"/>
      <c r="G74" s="39"/>
    </row>
    <row r="75" spans="1:7" ht="12" customHeight="1">
      <c r="A75" s="27"/>
      <c r="B75" s="88" t="s">
        <v>96</v>
      </c>
      <c r="C75" s="89"/>
      <c r="D75" s="89"/>
      <c r="E75" s="89"/>
      <c r="F75" s="89"/>
      <c r="G75" s="90">
        <f>G31+G36+G42+G67+G73</f>
        <v>7285368</v>
      </c>
    </row>
    <row r="76" spans="1:7" ht="12" customHeight="1">
      <c r="A76" s="27"/>
      <c r="B76" s="50" t="s">
        <v>97</v>
      </c>
      <c r="C76" s="51"/>
      <c r="D76" s="51"/>
      <c r="E76" s="51"/>
      <c r="F76" s="51"/>
      <c r="G76" s="52">
        <f>G75*0.05</f>
        <v>364268.4</v>
      </c>
    </row>
    <row r="77" spans="1:7" ht="12" customHeight="1">
      <c r="A77" s="27"/>
      <c r="B77" s="47" t="s">
        <v>98</v>
      </c>
      <c r="C77" s="48"/>
      <c r="D77" s="48"/>
      <c r="E77" s="48"/>
      <c r="F77" s="48"/>
      <c r="G77" s="49">
        <f>G76+G75</f>
        <v>7649636.4000000004</v>
      </c>
    </row>
    <row r="78" spans="1:7" ht="12" customHeight="1">
      <c r="A78" s="27"/>
      <c r="B78" s="50" t="s">
        <v>99</v>
      </c>
      <c r="C78" s="51"/>
      <c r="D78" s="51"/>
      <c r="E78" s="51"/>
      <c r="F78" s="51"/>
      <c r="G78" s="52">
        <f>G12</f>
        <v>14700000</v>
      </c>
    </row>
    <row r="79" spans="1:7" ht="12" customHeight="1">
      <c r="A79" s="27"/>
      <c r="B79" s="47" t="s">
        <v>100</v>
      </c>
      <c r="C79" s="48"/>
      <c r="D79" s="48"/>
      <c r="E79" s="48"/>
      <c r="F79" s="48"/>
      <c r="G79" s="49">
        <f>G78-G77</f>
        <v>7050363.5999999996</v>
      </c>
    </row>
    <row r="80" spans="1:7" ht="12" customHeight="1">
      <c r="A80" s="27"/>
      <c r="B80" s="53" t="s">
        <v>101</v>
      </c>
      <c r="C80" s="54"/>
      <c r="D80" s="54"/>
      <c r="E80" s="54"/>
      <c r="F80" s="54"/>
      <c r="G80" s="55"/>
    </row>
    <row r="81" spans="1:7" ht="12.75" customHeight="1" thickBot="1">
      <c r="A81" s="27"/>
      <c r="B81" s="33"/>
      <c r="C81" s="54"/>
      <c r="D81" s="54"/>
      <c r="E81" s="54"/>
      <c r="F81" s="54"/>
      <c r="G81" s="55"/>
    </row>
    <row r="82" spans="1:7" ht="12" customHeight="1">
      <c r="A82" s="27"/>
      <c r="B82" s="56" t="s">
        <v>102</v>
      </c>
      <c r="C82" s="57"/>
      <c r="D82" s="57"/>
      <c r="E82" s="57"/>
      <c r="F82" s="58"/>
      <c r="G82" s="55"/>
    </row>
    <row r="83" spans="1:7" ht="12" customHeight="1">
      <c r="A83" s="27"/>
      <c r="B83" s="59" t="s">
        <v>103</v>
      </c>
      <c r="C83" s="27"/>
      <c r="D83" s="27"/>
      <c r="E83" s="27"/>
      <c r="F83" s="60"/>
      <c r="G83" s="55"/>
    </row>
    <row r="84" spans="1:7" ht="12" customHeight="1">
      <c r="A84" s="27"/>
      <c r="B84" s="59" t="s">
        <v>104</v>
      </c>
      <c r="C84" s="27"/>
      <c r="D84" s="27"/>
      <c r="E84" s="27"/>
      <c r="F84" s="60"/>
      <c r="G84" s="55"/>
    </row>
    <row r="85" spans="1:7" ht="12" customHeight="1">
      <c r="A85" s="27"/>
      <c r="B85" s="59" t="s">
        <v>105</v>
      </c>
      <c r="C85" s="27"/>
      <c r="D85" s="27"/>
      <c r="E85" s="27"/>
      <c r="F85" s="60"/>
      <c r="G85" s="55"/>
    </row>
    <row r="86" spans="1:7" ht="12" customHeight="1">
      <c r="A86" s="27"/>
      <c r="B86" s="59" t="s">
        <v>106</v>
      </c>
      <c r="C86" s="27"/>
      <c r="D86" s="27"/>
      <c r="E86" s="27"/>
      <c r="F86" s="60"/>
      <c r="G86" s="55"/>
    </row>
    <row r="87" spans="1:7" ht="12" customHeight="1">
      <c r="A87" s="27"/>
      <c r="B87" s="59" t="s">
        <v>107</v>
      </c>
      <c r="C87" s="27"/>
      <c r="D87" s="27"/>
      <c r="E87" s="27"/>
      <c r="F87" s="60"/>
      <c r="G87" s="55"/>
    </row>
    <row r="88" spans="1:7" ht="12.75" customHeight="1" thickBot="1">
      <c r="A88" s="27"/>
      <c r="B88" s="61" t="s">
        <v>108</v>
      </c>
      <c r="C88" s="62"/>
      <c r="D88" s="62"/>
      <c r="E88" s="62"/>
      <c r="F88" s="63"/>
      <c r="G88" s="55"/>
    </row>
    <row r="89" spans="1:7" ht="12.75" customHeight="1" thickBot="1">
      <c r="A89" s="27"/>
      <c r="B89" s="33"/>
      <c r="C89" s="27"/>
      <c r="D89" s="27"/>
      <c r="E89" s="27"/>
      <c r="F89" s="27"/>
      <c r="G89" s="55"/>
    </row>
    <row r="90" spans="1:7" ht="15" customHeight="1" thickBot="1">
      <c r="A90" s="27"/>
      <c r="B90" s="115" t="s">
        <v>109</v>
      </c>
      <c r="C90" s="116"/>
      <c r="D90" s="64"/>
      <c r="E90" s="65"/>
      <c r="F90" s="65"/>
      <c r="G90" s="55"/>
    </row>
    <row r="91" spans="1:7" ht="12" customHeight="1">
      <c r="A91" s="27"/>
      <c r="B91" s="66" t="s">
        <v>92</v>
      </c>
      <c r="C91" s="67" t="s">
        <v>110</v>
      </c>
      <c r="D91" s="68" t="s">
        <v>111</v>
      </c>
      <c r="E91" s="65"/>
      <c r="F91" s="65"/>
      <c r="G91" s="55"/>
    </row>
    <row r="92" spans="1:7" ht="12" customHeight="1">
      <c r="A92" s="27"/>
      <c r="B92" s="69" t="s">
        <v>112</v>
      </c>
      <c r="C92" s="70">
        <f>G31</f>
        <v>2530000</v>
      </c>
      <c r="D92" s="71">
        <f>(C92/C98)</f>
        <v>0.33073467387286537</v>
      </c>
      <c r="E92" s="65"/>
      <c r="F92" s="65"/>
      <c r="G92" s="55"/>
    </row>
    <row r="93" spans="1:7" ht="12" customHeight="1">
      <c r="A93" s="27"/>
      <c r="B93" s="69" t="s">
        <v>113</v>
      </c>
      <c r="C93" s="70">
        <f>G36</f>
        <v>0</v>
      </c>
      <c r="D93" s="71">
        <v>0</v>
      </c>
      <c r="E93" s="65"/>
      <c r="F93" s="65"/>
      <c r="G93" s="55"/>
    </row>
    <row r="94" spans="1:7" ht="12" customHeight="1">
      <c r="A94" s="27"/>
      <c r="B94" s="69" t="s">
        <v>114</v>
      </c>
      <c r="C94" s="70">
        <f>G42</f>
        <v>480000</v>
      </c>
      <c r="D94" s="71">
        <f>(C94/C98)</f>
        <v>6.2748080418567345E-2</v>
      </c>
      <c r="E94" s="65"/>
      <c r="F94" s="65"/>
      <c r="G94" s="55"/>
    </row>
    <row r="95" spans="1:7" ht="12" customHeight="1">
      <c r="A95" s="27"/>
      <c r="B95" s="69" t="s">
        <v>55</v>
      </c>
      <c r="C95" s="70">
        <f>G67</f>
        <v>1587293</v>
      </c>
      <c r="D95" s="71">
        <f>(C95/C98)</f>
        <v>0.20749914335797712</v>
      </c>
      <c r="E95" s="65"/>
      <c r="F95" s="65"/>
      <c r="G95" s="55"/>
    </row>
    <row r="96" spans="1:7" ht="12" customHeight="1">
      <c r="A96" s="27"/>
      <c r="B96" s="69" t="s">
        <v>115</v>
      </c>
      <c r="C96" s="72">
        <f>G73</f>
        <v>2688075</v>
      </c>
      <c r="D96" s="71">
        <f>(C96/C98)</f>
        <v>0.35139905473154254</v>
      </c>
      <c r="E96" s="73"/>
      <c r="F96" s="73"/>
      <c r="G96" s="55"/>
    </row>
    <row r="97" spans="1:7" ht="12" customHeight="1">
      <c r="A97" s="27"/>
      <c r="B97" s="69" t="s">
        <v>116</v>
      </c>
      <c r="C97" s="72">
        <f>G76</f>
        <v>364268.4</v>
      </c>
      <c r="D97" s="71">
        <f>(C97/C98)</f>
        <v>4.7619047619047616E-2</v>
      </c>
      <c r="E97" s="73"/>
      <c r="F97" s="73"/>
      <c r="G97" s="55"/>
    </row>
    <row r="98" spans="1:7" ht="12.75" customHeight="1" thickBot="1">
      <c r="A98" s="27"/>
      <c r="B98" s="74" t="s">
        <v>117</v>
      </c>
      <c r="C98" s="75">
        <f>SUM(C92:C97)</f>
        <v>7649636.4000000004</v>
      </c>
      <c r="D98" s="76">
        <f>SUM(D92:D97)</f>
        <v>1</v>
      </c>
      <c r="E98" s="73"/>
      <c r="F98" s="73"/>
      <c r="G98" s="55"/>
    </row>
    <row r="99" spans="1:7" ht="12" customHeight="1">
      <c r="A99" s="27"/>
      <c r="B99" s="33"/>
      <c r="C99" s="54"/>
      <c r="D99" s="54"/>
      <c r="E99" s="54"/>
      <c r="F99" s="54"/>
      <c r="G99" s="55"/>
    </row>
    <row r="100" spans="1:7" ht="12.75" customHeight="1" thickBot="1">
      <c r="A100" s="27"/>
      <c r="B100" s="31"/>
      <c r="C100" s="54"/>
      <c r="D100" s="54"/>
      <c r="E100" s="54"/>
      <c r="F100" s="54"/>
      <c r="G100" s="55"/>
    </row>
    <row r="101" spans="1:7" ht="12" customHeight="1" thickBot="1">
      <c r="A101" s="27"/>
      <c r="B101" s="112" t="s">
        <v>118</v>
      </c>
      <c r="C101" s="113"/>
      <c r="D101" s="113"/>
      <c r="E101" s="114"/>
      <c r="F101" s="73"/>
      <c r="G101" s="55"/>
    </row>
    <row r="102" spans="1:7" ht="12" customHeight="1">
      <c r="A102" s="27"/>
      <c r="B102" s="77" t="s">
        <v>119</v>
      </c>
      <c r="C102" s="78">
        <f>ROUND((D102/10)*0.9,0)*10</f>
        <v>1890</v>
      </c>
      <c r="D102" s="78">
        <f>G9</f>
        <v>2100</v>
      </c>
      <c r="E102" s="79">
        <f>ROUND(D102/10*1.1,0)*10</f>
        <v>2310</v>
      </c>
      <c r="F102" s="80"/>
      <c r="G102" s="81"/>
    </row>
    <row r="103" spans="1:7" ht="12.75" customHeight="1" thickBot="1">
      <c r="A103" s="27"/>
      <c r="B103" s="74" t="s">
        <v>120</v>
      </c>
      <c r="C103" s="101">
        <f>(G77/C102)</f>
        <v>4047.4266666666667</v>
      </c>
      <c r="D103" s="101">
        <f>(G77/D102)</f>
        <v>3642.6840000000002</v>
      </c>
      <c r="E103" s="102">
        <f>(G77/E102)</f>
        <v>3311.5309090909091</v>
      </c>
      <c r="F103" s="80"/>
      <c r="G103" s="81"/>
    </row>
    <row r="104" spans="1:7" ht="15.6" customHeight="1">
      <c r="A104" s="27"/>
      <c r="B104" s="53" t="s">
        <v>121</v>
      </c>
      <c r="C104" s="27"/>
      <c r="D104" s="27"/>
      <c r="E104" s="27"/>
      <c r="F104" s="27"/>
      <c r="G104" s="28"/>
    </row>
  </sheetData>
  <mergeCells count="9">
    <mergeCell ref="E9:F9"/>
    <mergeCell ref="E14:F14"/>
    <mergeCell ref="E15:F15"/>
    <mergeCell ref="B17:G17"/>
    <mergeCell ref="B101:E101"/>
    <mergeCell ref="B90:C90"/>
    <mergeCell ref="E13:F13"/>
    <mergeCell ref="E11:F11"/>
    <mergeCell ref="E10:F10"/>
  </mergeCells>
  <pageMargins left="0.78740157480314965" right="0.39370078740157483" top="0.59055118110236227" bottom="0.39370078740157483" header="0" footer="0"/>
  <pageSetup paperSize="14" scale="90" fitToHeight="4" orientation="portrait" r:id="rId1"/>
  <headerFooter>
    <oddFooter>&amp;C&amp;"Helvetica Neue,Regular"&amp;12&amp;K000000&amp;P</oddFooter>
  </headerFooter>
  <rowBreaks count="1" manualBreakCount="1">
    <brk id="68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330663-27C7-49C8-AF7F-A11FB8CECC5A}"/>
</file>

<file path=customXml/itemProps2.xml><?xml version="1.0" encoding="utf-8"?>
<ds:datastoreItem xmlns:ds="http://schemas.openxmlformats.org/officeDocument/2006/customXml" ds:itemID="{4A9298F2-F71F-4CE6-B683-ED5C843F14D6}"/>
</file>

<file path=customXml/itemProps3.xml><?xml version="1.0" encoding="utf-8"?>
<ds:datastoreItem xmlns:ds="http://schemas.openxmlformats.org/officeDocument/2006/customXml" ds:itemID="{6C9AB026-D78F-430C-9110-B42DE0F63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2022-06-14T13:42:41Z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