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-105" yWindow="-105" windowWidth="19425" windowHeight="10305"/>
  </bookViews>
  <sheets>
    <sheet name="UVA DE MES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2" i="1" l="1"/>
  <c r="G61" i="1"/>
  <c r="G54" i="1"/>
  <c r="G79" i="1" l="1"/>
  <c r="G78" i="1"/>
  <c r="G73" i="1"/>
  <c r="G70" i="1"/>
  <c r="G69" i="1"/>
  <c r="G66" i="1"/>
  <c r="G63" i="1"/>
  <c r="G60" i="1"/>
  <c r="G59" i="1"/>
  <c r="G58" i="1"/>
  <c r="G57" i="1"/>
  <c r="G55" i="1"/>
  <c r="G53" i="1"/>
  <c r="G52" i="1"/>
  <c r="G51" i="1"/>
  <c r="G50" i="1"/>
  <c r="G49" i="1"/>
  <c r="G48" i="1"/>
  <c r="G42" i="1"/>
  <c r="G41" i="1"/>
  <c r="G40" i="1"/>
  <c r="G39" i="1"/>
  <c r="G38" i="1"/>
  <c r="G37" i="1"/>
  <c r="G36" i="1"/>
  <c r="G32" i="1"/>
  <c r="C101" i="1" s="1"/>
  <c r="G26" i="1"/>
  <c r="G25" i="1"/>
  <c r="G24" i="1"/>
  <c r="G23" i="1"/>
  <c r="G11" i="1"/>
  <c r="G85" i="1" s="1"/>
  <c r="G43" i="1" l="1"/>
  <c r="C102" i="1" s="1"/>
  <c r="G80" i="1"/>
  <c r="C104" i="1" s="1"/>
  <c r="G74" i="1"/>
  <c r="C103" i="1" s="1"/>
  <c r="G22" i="1"/>
  <c r="G21" i="1"/>
  <c r="G20" i="1"/>
  <c r="G27" i="1" l="1"/>
  <c r="G82" i="1" l="1"/>
  <c r="G83" i="1" s="1"/>
  <c r="C100" i="1"/>
  <c r="G84" i="1" l="1"/>
  <c r="C105" i="1"/>
  <c r="G86" i="1" l="1"/>
  <c r="C111" i="1"/>
  <c r="D111" i="1"/>
  <c r="E111" i="1"/>
  <c r="C106" i="1"/>
  <c r="D104" i="1" l="1"/>
  <c r="D101" i="1"/>
  <c r="D102" i="1"/>
  <c r="D103" i="1"/>
  <c r="D100" i="1"/>
  <c r="D105" i="1"/>
  <c r="D106" i="1" l="1"/>
</calcChain>
</file>

<file path=xl/sharedStrings.xml><?xml version="1.0" encoding="utf-8"?>
<sst xmlns="http://schemas.openxmlformats.org/spreadsheetml/2006/main" count="212" uniqueCount="141">
  <si>
    <t>RUBRO O CULTIVO</t>
  </si>
  <si>
    <t>VARIEDAD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</si>
  <si>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</si>
  <si>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</si>
  <si>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</si>
  <si>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</si>
  <si>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</si>
  <si>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</si>
  <si>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</si>
  <si>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</si>
  <si>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</si>
  <si>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</si>
  <si>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</si>
  <si>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</si>
  <si>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</si>
  <si>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</si>
  <si>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</si>
  <si>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</si>
  <si>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Octubre-Marzo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</si>
  <si>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</si>
  <si>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</si>
  <si>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</si>
  <si>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</si>
  <si>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</si>
  <si>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</si>
  <si>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</si>
  <si>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</si>
  <si>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</si>
  <si>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</si>
  <si>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</si>
  <si>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</si>
  <si>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</si>
  <si>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</si>
  <si>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</si>
  <si>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</si>
  <si>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</si>
  <si>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</si>
  <si>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</si>
  <si>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</si>
  <si>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</si>
  <si>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</si>
  <si>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</si>
  <si>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</si>
  <si>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</si>
  <si>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</si>
  <si>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</si>
  <si>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</si>
  <si>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</si>
  <si>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</si>
  <si>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</si>
  <si>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</si>
  <si>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</si>
  <si>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</si>
  <si>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</si>
  <si>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</si>
  <si>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</si>
  <si>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</si>
  <si>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</si>
  <si>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</si>
  <si>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</si>
  <si>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FECHA ESTIMADA PRECIO VENTA</t>
  </si>
  <si>
    <t>NIVEL TECNOLOGICO</t>
  </si>
  <si>
    <t>PRECIO ESPERADO ($/kg)</t>
  </si>
  <si>
    <t>REGION</t>
  </si>
  <si>
    <t>Lib. B. O'Higgins</t>
  </si>
  <si>
    <t>AREA</t>
  </si>
  <si>
    <t>SAN VICENTE</t>
  </si>
  <si>
    <t>Todas</t>
  </si>
  <si>
    <t>Control de malezas</t>
  </si>
  <si>
    <t>Mayo - Junio</t>
  </si>
  <si>
    <t>Junio - Septiembre</t>
  </si>
  <si>
    <t>Noviembre</t>
  </si>
  <si>
    <t>Febrero</t>
  </si>
  <si>
    <t>Urea</t>
  </si>
  <si>
    <t>Superfosfato triple</t>
  </si>
  <si>
    <t>lt</t>
  </si>
  <si>
    <t>FUNGICIDAS</t>
  </si>
  <si>
    <t>Noviembre - Enero</t>
  </si>
  <si>
    <t>Flete</t>
  </si>
  <si>
    <t>c/u</t>
  </si>
  <si>
    <t>Ingreso a la feria</t>
  </si>
  <si>
    <t>RENDIMIENTO (Kg/Há.)</t>
  </si>
  <si>
    <t>ESCENARIOS COSTO UNITARIO  ($/kG)</t>
  </si>
  <si>
    <t>Rendimiento (kG/hà)</t>
  </si>
  <si>
    <t>Costo unitario ($/KG) (*)</t>
  </si>
  <si>
    <t>Medio</t>
  </si>
  <si>
    <t>Febrero-Marzo</t>
  </si>
  <si>
    <t>7. Recomendación es referencial</t>
  </si>
  <si>
    <t>TOHOMPSON- CRIMSON</t>
  </si>
  <si>
    <t>MARZO</t>
  </si>
  <si>
    <t>MERCADO INTERNO</t>
  </si>
  <si>
    <t>lluvias-heladas- sequia</t>
  </si>
  <si>
    <t>Poda</t>
  </si>
  <si>
    <t>Raleo</t>
  </si>
  <si>
    <t>meses)</t>
  </si>
  <si>
    <t>cosecha limpia</t>
  </si>
  <si>
    <t>conduccion, tutores</t>
  </si>
  <si>
    <t>racimos</t>
  </si>
  <si>
    <t>Surqueadura, riego</t>
  </si>
  <si>
    <t>poda</t>
  </si>
  <si>
    <t>residuos</t>
  </si>
  <si>
    <t>arrastre</t>
  </si>
  <si>
    <t>Aplicación de pesticidas</t>
  </si>
  <si>
    <t>Rastraje</t>
  </si>
  <si>
    <t>Octubre-Mayo</t>
  </si>
  <si>
    <t>Enero-Diciembre</t>
  </si>
  <si>
    <t>Julio</t>
  </si>
  <si>
    <t>Agosto</t>
  </si>
  <si>
    <t>Enero-Febrero</t>
  </si>
  <si>
    <t>Boro Foliar</t>
  </si>
  <si>
    <t>Calcio</t>
  </si>
  <si>
    <t>Potasio</t>
  </si>
  <si>
    <t>Muriato de Potasio</t>
  </si>
  <si>
    <t>Nitrato de Potasio</t>
  </si>
  <si>
    <t>Foliares</t>
  </si>
  <si>
    <t>Marzo-Diciembre</t>
  </si>
  <si>
    <t>Septiembre-Diciembre</t>
  </si>
  <si>
    <t>Septiembre-Febrero</t>
  </si>
  <si>
    <t>Septiembre Febrero</t>
  </si>
  <si>
    <t>Azufre en Polvo</t>
  </si>
  <si>
    <t>Azufre WP</t>
  </si>
  <si>
    <t>Topas 200 EW</t>
  </si>
  <si>
    <t>Score 250 EC</t>
  </si>
  <si>
    <t>Teldor 500 SC</t>
  </si>
  <si>
    <t>Switch 62,5 WG</t>
  </si>
  <si>
    <t>Tebuconazol 43 SC</t>
  </si>
  <si>
    <t>g</t>
  </si>
  <si>
    <t>Septiembre-Noviembre</t>
  </si>
  <si>
    <t>Noviembre-Febrero</t>
  </si>
  <si>
    <t>Simazina</t>
  </si>
  <si>
    <t>Paraquat</t>
  </si>
  <si>
    <t>karate Zeon 5 CS</t>
  </si>
  <si>
    <t>Clorpirifos</t>
  </si>
  <si>
    <t>Punto 70</t>
  </si>
  <si>
    <t>Acido Giberelico</t>
  </si>
  <si>
    <t>gr</t>
  </si>
  <si>
    <t>Octubre-Diciembre</t>
  </si>
  <si>
    <t>Novimbre</t>
  </si>
  <si>
    <t>UVA DE MESA</t>
  </si>
  <si>
    <t>Glifosato 480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</si>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</sst>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sz val="10"/>
      <name val="Arial"/>
      <family val="2"/>
    </font>
    <font>
      <sz val="8"/>
      <color rgb="FF000000"/>
      <name val="Calibri"/>
      <family val="2"/>
    </font>
    <font>
      <b/>
      <sz val="8"/>
      <color indexed="8"/>
      <name val="Arial Narrow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" fillId="0" borderId="22"/>
    <xf numFmtId="164" fontId="19" fillId="0" borderId="22" applyFont="0" applyFill="0" applyBorder="0" applyAlignment="0" applyProtection="0"/>
    <xf numFmtId="0" fontId="21" fillId="0" borderId="22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right" wrapText="1"/>
    </xf>
    <xf numFmtId="3" fontId="5" fillId="2" borderId="6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165" fontId="5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2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3" fillId="2" borderId="25" xfId="0" applyFont="1" applyFill="1" applyBorder="1" applyAlignment="1"/>
    <xf numFmtId="3" fontId="3" fillId="2" borderId="25" xfId="0" applyNumberFormat="1" applyFont="1" applyFill="1" applyBorder="1" applyAlignment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3" fontId="18" fillId="0" borderId="56" xfId="1" applyNumberFormat="1" applyFont="1" applyFill="1" applyBorder="1" applyAlignment="1">
      <alignment horizontal="right" vertical="center"/>
    </xf>
    <xf numFmtId="3" fontId="18" fillId="0" borderId="57" xfId="2" applyNumberFormat="1" applyFont="1" applyFill="1" applyBorder="1" applyAlignment="1">
      <alignment horizontal="center" wrapText="1"/>
    </xf>
    <xf numFmtId="0" fontId="18" fillId="0" borderId="57" xfId="1" applyFont="1" applyFill="1" applyBorder="1" applyAlignment="1">
      <alignment horizontal="center"/>
    </xf>
    <xf numFmtId="0" fontId="20" fillId="0" borderId="57" xfId="1" applyFont="1" applyFill="1" applyBorder="1"/>
    <xf numFmtId="3" fontId="12" fillId="8" borderId="54" xfId="0" applyNumberFormat="1" applyFont="1" applyFill="1" applyBorder="1" applyAlignment="1">
      <alignment vertical="center"/>
    </xf>
    <xf numFmtId="3" fontId="12" fillId="8" borderId="5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center" wrapText="1"/>
    </xf>
    <xf numFmtId="49" fontId="5" fillId="2" borderId="58" xfId="0" applyNumberFormat="1" applyFont="1" applyFill="1" applyBorder="1" applyAlignment="1">
      <alignment wrapText="1"/>
    </xf>
    <xf numFmtId="49" fontId="5" fillId="2" borderId="58" xfId="0" applyNumberFormat="1" applyFont="1" applyFill="1" applyBorder="1" applyAlignment="1">
      <alignment horizontal="center" wrapText="1"/>
    </xf>
    <xf numFmtId="0" fontId="5" fillId="2" borderId="58" xfId="0" applyNumberFormat="1" applyFont="1" applyFill="1" applyBorder="1" applyAlignment="1">
      <alignment horizontal="center" wrapText="1"/>
    </xf>
    <xf numFmtId="49" fontId="5" fillId="2" borderId="58" xfId="0" applyNumberFormat="1" applyFont="1" applyFill="1" applyBorder="1" applyAlignment="1">
      <alignment horizontal="right" wrapText="1"/>
    </xf>
    <xf numFmtId="3" fontId="5" fillId="2" borderId="58" xfId="0" applyNumberFormat="1" applyFont="1" applyFill="1" applyBorder="1" applyAlignment="1">
      <alignment horizontal="right" wrapText="1"/>
    </xf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7" fillId="3" borderId="59" xfId="0" applyNumberFormat="1" applyFont="1" applyFill="1" applyBorder="1" applyAlignment="1">
      <alignment vertical="center"/>
    </xf>
    <xf numFmtId="49" fontId="5" fillId="2" borderId="60" xfId="0" applyNumberFormat="1" applyFont="1" applyFill="1" applyBorder="1" applyAlignment="1">
      <alignment wrapText="1"/>
    </xf>
    <xf numFmtId="49" fontId="5" fillId="2" borderId="60" xfId="0" applyNumberFormat="1" applyFont="1" applyFill="1" applyBorder="1" applyAlignment="1">
      <alignment horizontal="center" wrapText="1"/>
    </xf>
    <xf numFmtId="0" fontId="5" fillId="2" borderId="60" xfId="0" applyNumberFormat="1" applyFont="1" applyFill="1" applyBorder="1" applyAlignment="1">
      <alignment wrapText="1"/>
    </xf>
    <xf numFmtId="49" fontId="5" fillId="2" borderId="60" xfId="0" applyNumberFormat="1" applyFont="1" applyFill="1" applyBorder="1" applyAlignment="1">
      <alignment horizontal="right" wrapText="1"/>
    </xf>
    <xf numFmtId="3" fontId="5" fillId="2" borderId="60" xfId="0" applyNumberFormat="1" applyFont="1" applyFill="1" applyBorder="1" applyAlignment="1">
      <alignment horizontal="right" wrapText="1"/>
    </xf>
    <xf numFmtId="0" fontId="22" fillId="0" borderId="57" xfId="1" applyFont="1" applyFill="1" applyBorder="1" applyAlignment="1">
      <alignment horizontal="right"/>
    </xf>
    <xf numFmtId="3" fontId="22" fillId="0" borderId="57" xfId="2" applyNumberFormat="1" applyFont="1" applyFill="1" applyBorder="1" applyAlignment="1">
      <alignment horizontal="right" wrapText="1"/>
    </xf>
    <xf numFmtId="0" fontId="22" fillId="0" borderId="57" xfId="1" applyFont="1" applyFill="1" applyBorder="1" applyAlignment="1">
      <alignment horizontal="center"/>
    </xf>
    <xf numFmtId="0" fontId="0" fillId="2" borderId="22" xfId="0" applyFont="1" applyFill="1" applyBorder="1" applyAlignment="1"/>
    <xf numFmtId="49" fontId="23" fillId="2" borderId="6" xfId="0" applyNumberFormat="1" applyFont="1" applyFill="1" applyBorder="1" applyAlignment="1">
      <alignment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6" fontId="24" fillId="5" borderId="28" xfId="0" applyNumberFormat="1" applyFont="1" applyFill="1" applyBorder="1" applyAlignment="1">
      <alignment vertical="center"/>
    </xf>
    <xf numFmtId="166" fontId="24" fillId="3" borderId="30" xfId="0" applyNumberFormat="1" applyFont="1" applyFill="1" applyBorder="1" applyAlignment="1">
      <alignment vertical="center"/>
    </xf>
    <xf numFmtId="166" fontId="24" fillId="5" borderId="30" xfId="0" applyNumberFormat="1" applyFont="1" applyFill="1" applyBorder="1" applyAlignment="1">
      <alignment vertical="center"/>
    </xf>
    <xf numFmtId="166" fontId="24" fillId="6" borderId="33" xfId="0" applyNumberFormat="1" applyFont="1" applyFill="1" applyBorder="1" applyAlignment="1">
      <alignment vertical="center"/>
    </xf>
  </cellXfs>
  <cellStyles count="4">
    <cellStyle name="Millares 5" xfId="2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12"/>
  <sheetViews>
    <sheetView showGridLines="0" tabSelected="1" topLeftCell="A2" zoomScale="142" zoomScaleNormal="142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5.42578125" style="1" customWidth="1"/>
    <col min="9" max="24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3"/>
      <c r="C7" s="4"/>
      <c r="D7" s="2"/>
      <c r="E7" s="4"/>
      <c r="F7" s="4"/>
      <c r="G7" s="4"/>
    </row>
    <row r="8" spans="1:7" ht="12" customHeight="1">
      <c r="A8" s="5"/>
      <c r="B8" s="6" t="s">
        <v>0</v>
      </c>
      <c r="C8" s="9" t="s">
        <v>138</v>
      </c>
      <c r="D8" s="7"/>
      <c r="E8" s="137" t="s">
        <v>81</v>
      </c>
      <c r="F8" s="138"/>
      <c r="G8" s="109">
        <v>25000</v>
      </c>
    </row>
    <row r="9" spans="1:7" ht="25.5">
      <c r="A9" s="5"/>
      <c r="B9" s="108" t="s">
        <v>1</v>
      </c>
      <c r="C9" s="9" t="s">
        <v>88</v>
      </c>
      <c r="D9" s="25"/>
      <c r="E9" s="108" t="s">
        <v>60</v>
      </c>
      <c r="F9" s="10"/>
      <c r="G9" s="10" t="s">
        <v>89</v>
      </c>
    </row>
    <row r="10" spans="1:7" ht="25.5">
      <c r="A10" s="5"/>
      <c r="B10" s="108" t="s">
        <v>61</v>
      </c>
      <c r="C10" s="9" t="s">
        <v>85</v>
      </c>
      <c r="D10" s="25"/>
      <c r="E10" s="108" t="s">
        <v>62</v>
      </c>
      <c r="F10" s="10"/>
      <c r="G10" s="10">
        <v>600</v>
      </c>
    </row>
    <row r="11" spans="1:7" ht="11.25" customHeight="1">
      <c r="A11" s="5"/>
      <c r="B11" s="108" t="s">
        <v>63</v>
      </c>
      <c r="C11" s="9" t="s">
        <v>64</v>
      </c>
      <c r="D11" s="25"/>
      <c r="E11" s="108" t="s">
        <v>2</v>
      </c>
      <c r="F11" s="10"/>
      <c r="G11" s="10">
        <f>G8*G10</f>
        <v>15000000</v>
      </c>
    </row>
    <row r="12" spans="1:7" ht="11.25" customHeight="1">
      <c r="A12" s="5"/>
      <c r="B12" s="108" t="s">
        <v>65</v>
      </c>
      <c r="C12" s="9" t="s">
        <v>66</v>
      </c>
      <c r="D12" s="25"/>
      <c r="E12" s="108" t="s">
        <v>3</v>
      </c>
      <c r="F12" s="10"/>
      <c r="G12" s="10" t="s">
        <v>90</v>
      </c>
    </row>
    <row r="13" spans="1:7" ht="13.5" customHeight="1">
      <c r="A13" s="5"/>
      <c r="B13" s="108" t="s">
        <v>4</v>
      </c>
      <c r="C13" s="9" t="s">
        <v>67</v>
      </c>
      <c r="D13" s="25"/>
      <c r="E13" s="108" t="s">
        <v>5</v>
      </c>
      <c r="F13" s="10"/>
      <c r="G13" s="10" t="s">
        <v>86</v>
      </c>
    </row>
    <row r="14" spans="1:7" ht="25.5" customHeight="1">
      <c r="A14" s="5"/>
      <c r="B14" s="108" t="s">
        <v>6</v>
      </c>
      <c r="C14" s="9" t="s">
        <v>140</v>
      </c>
      <c r="D14" s="25"/>
      <c r="E14" s="108" t="s">
        <v>7</v>
      </c>
      <c r="F14" s="10"/>
      <c r="G14" s="10" t="s">
        <v>91</v>
      </c>
    </row>
    <row r="15" spans="1:7" ht="12" customHeight="1">
      <c r="A15" s="2"/>
      <c r="B15" s="11"/>
      <c r="C15" s="12"/>
      <c r="D15" s="13"/>
      <c r="E15" s="14"/>
      <c r="F15" s="14"/>
      <c r="G15" s="15"/>
    </row>
    <row r="16" spans="1:7" ht="12" customHeight="1">
      <c r="A16" s="16"/>
      <c r="B16" s="139" t="s">
        <v>8</v>
      </c>
      <c r="C16" s="140"/>
      <c r="D16" s="140"/>
      <c r="E16" s="140"/>
      <c r="F16" s="140"/>
      <c r="G16" s="140"/>
    </row>
    <row r="17" spans="1:7" ht="12" customHeight="1">
      <c r="A17" s="2"/>
      <c r="B17" s="17"/>
      <c r="C17" s="18"/>
      <c r="D17" s="18"/>
      <c r="E17" s="18"/>
      <c r="F17" s="19"/>
      <c r="G17" s="19"/>
    </row>
    <row r="18" spans="1:7" ht="12" customHeight="1">
      <c r="A18" s="5"/>
      <c r="B18" s="20" t="s">
        <v>9</v>
      </c>
      <c r="C18" s="21"/>
      <c r="D18" s="22"/>
      <c r="E18" s="22"/>
      <c r="F18" s="22"/>
      <c r="G18" s="22"/>
    </row>
    <row r="19" spans="1:7" ht="24" customHeight="1">
      <c r="A19" s="16"/>
      <c r="B19" s="23" t="s">
        <v>10</v>
      </c>
      <c r="C19" s="23" t="s">
        <v>11</v>
      </c>
      <c r="D19" s="23" t="s">
        <v>12</v>
      </c>
      <c r="E19" s="23" t="s">
        <v>13</v>
      </c>
      <c r="F19" s="23" t="s">
        <v>14</v>
      </c>
      <c r="G19" s="23" t="s">
        <v>15</v>
      </c>
    </row>
    <row r="20" spans="1:7" ht="12.75" customHeight="1">
      <c r="A20" s="16"/>
      <c r="B20" s="8" t="s">
        <v>92</v>
      </c>
      <c r="C20" s="24" t="s">
        <v>16</v>
      </c>
      <c r="D20" s="115">
        <v>15</v>
      </c>
      <c r="E20" s="8" t="s">
        <v>17</v>
      </c>
      <c r="F20" s="10">
        <v>25000</v>
      </c>
      <c r="G20" s="10">
        <f>(D20*F20)</f>
        <v>375000</v>
      </c>
    </row>
    <row r="21" spans="1:7" ht="15">
      <c r="A21" s="16"/>
      <c r="B21" s="108" t="s">
        <v>93</v>
      </c>
      <c r="C21" s="24" t="s">
        <v>16</v>
      </c>
      <c r="D21" s="115">
        <v>30</v>
      </c>
      <c r="E21" s="108" t="s">
        <v>17</v>
      </c>
      <c r="F21" s="10">
        <v>25000</v>
      </c>
      <c r="G21" s="10">
        <f>(D21*F21)</f>
        <v>750000</v>
      </c>
    </row>
    <row r="22" spans="1:7" ht="12.75" customHeight="1">
      <c r="A22" s="16"/>
      <c r="B22" s="108" t="s">
        <v>68</v>
      </c>
      <c r="C22" s="24" t="s">
        <v>16</v>
      </c>
      <c r="D22" s="115">
        <v>8</v>
      </c>
      <c r="E22" s="108" t="s">
        <v>18</v>
      </c>
      <c r="F22" s="10">
        <v>25000</v>
      </c>
      <c r="G22" s="10">
        <f>(D22*F22)</f>
        <v>200000</v>
      </c>
    </row>
    <row r="23" spans="1:7" ht="12.75" customHeight="1">
      <c r="A23" s="16"/>
      <c r="B23" s="108" t="s">
        <v>94</v>
      </c>
      <c r="C23" s="24" t="s">
        <v>16</v>
      </c>
      <c r="D23" s="115">
        <v>16</v>
      </c>
      <c r="E23" s="108" t="s">
        <v>69</v>
      </c>
      <c r="F23" s="10">
        <v>25000</v>
      </c>
      <c r="G23" s="10">
        <f t="shared" ref="G23:G26" si="0">+D23*F23</f>
        <v>400000</v>
      </c>
    </row>
    <row r="24" spans="1:7" ht="12" customHeight="1">
      <c r="A24" s="2"/>
      <c r="B24" s="108" t="s">
        <v>95</v>
      </c>
      <c r="C24" s="24" t="s">
        <v>16</v>
      </c>
      <c r="D24" s="115">
        <v>90</v>
      </c>
      <c r="E24" s="108" t="s">
        <v>69</v>
      </c>
      <c r="F24" s="10">
        <v>25000</v>
      </c>
      <c r="G24" s="10">
        <f t="shared" si="0"/>
        <v>2250000</v>
      </c>
    </row>
    <row r="25" spans="1:7" ht="12" customHeight="1">
      <c r="A25" s="5"/>
      <c r="B25" s="108" t="s">
        <v>96</v>
      </c>
      <c r="C25" s="24" t="s">
        <v>16</v>
      </c>
      <c r="D25" s="115">
        <v>20</v>
      </c>
      <c r="E25" s="108" t="s">
        <v>69</v>
      </c>
      <c r="F25" s="10">
        <v>25000</v>
      </c>
      <c r="G25" s="10">
        <f t="shared" si="0"/>
        <v>500000</v>
      </c>
    </row>
    <row r="26" spans="1:7" ht="15">
      <c r="A26" s="5"/>
      <c r="B26" s="108" t="s">
        <v>97</v>
      </c>
      <c r="C26" s="24" t="s">
        <v>16</v>
      </c>
      <c r="D26" s="115">
        <v>35</v>
      </c>
      <c r="E26" s="108" t="s">
        <v>70</v>
      </c>
      <c r="F26" s="10">
        <v>25000</v>
      </c>
      <c r="G26" s="10">
        <f t="shared" si="0"/>
        <v>875000</v>
      </c>
    </row>
    <row r="27" spans="1:7" ht="12" customHeight="1">
      <c r="A27" s="5"/>
      <c r="B27" s="26" t="s">
        <v>19</v>
      </c>
      <c r="C27" s="27"/>
      <c r="D27" s="27"/>
      <c r="E27" s="27"/>
      <c r="F27" s="28"/>
      <c r="G27" s="29">
        <f>SUM(G20:G26)</f>
        <v>5350000</v>
      </c>
    </row>
    <row r="28" spans="1:7" ht="24" customHeight="1">
      <c r="A28" s="5"/>
      <c r="B28" s="17"/>
      <c r="C28" s="19"/>
      <c r="D28" s="19"/>
      <c r="E28" s="19"/>
      <c r="F28" s="30"/>
      <c r="G28" s="30"/>
    </row>
    <row r="29" spans="1:7" ht="12.75" customHeight="1">
      <c r="A29" s="16"/>
      <c r="B29" s="31" t="s">
        <v>20</v>
      </c>
      <c r="C29" s="32"/>
      <c r="D29" s="33"/>
      <c r="E29" s="33"/>
      <c r="F29" s="34"/>
      <c r="G29" s="34"/>
    </row>
    <row r="30" spans="1:7" ht="21.95" customHeight="1">
      <c r="A30" s="16"/>
      <c r="B30" s="35" t="s">
        <v>10</v>
      </c>
      <c r="C30" s="36" t="s">
        <v>11</v>
      </c>
      <c r="D30" s="36" t="s">
        <v>12</v>
      </c>
      <c r="E30" s="35" t="s">
        <v>13</v>
      </c>
      <c r="F30" s="36" t="s">
        <v>14</v>
      </c>
      <c r="G30" s="35" t="s">
        <v>15</v>
      </c>
    </row>
    <row r="31" spans="1:7" ht="12.75" customHeight="1">
      <c r="A31" s="16"/>
      <c r="B31" s="108"/>
      <c r="C31" s="24"/>
      <c r="D31" s="25"/>
      <c r="E31" s="9"/>
      <c r="F31" s="10"/>
      <c r="G31" s="10"/>
    </row>
    <row r="32" spans="1:7" ht="12.75" customHeight="1">
      <c r="A32" s="16"/>
      <c r="B32" s="37" t="s">
        <v>21</v>
      </c>
      <c r="C32" s="38"/>
      <c r="D32" s="38"/>
      <c r="E32" s="38"/>
      <c r="F32" s="39"/>
      <c r="G32" s="107">
        <f>SUM(G31)</f>
        <v>0</v>
      </c>
    </row>
    <row r="33" spans="1:7" ht="12.75" customHeight="1">
      <c r="A33" s="16"/>
      <c r="B33" s="40"/>
      <c r="C33" s="41"/>
      <c r="D33" s="41"/>
      <c r="E33" s="41"/>
      <c r="F33" s="42"/>
      <c r="G33" s="42"/>
    </row>
    <row r="34" spans="1:7" ht="12.75" customHeight="1">
      <c r="A34" s="16"/>
      <c r="B34" s="31" t="s">
        <v>22</v>
      </c>
      <c r="C34" s="32"/>
      <c r="D34" s="33"/>
      <c r="E34" s="33"/>
      <c r="F34" s="34"/>
      <c r="G34" s="34"/>
    </row>
    <row r="35" spans="1:7" ht="23.1" customHeight="1">
      <c r="A35" s="16"/>
      <c r="B35" s="43" t="s">
        <v>10</v>
      </c>
      <c r="C35" s="43" t="s">
        <v>11</v>
      </c>
      <c r="D35" s="43" t="s">
        <v>12</v>
      </c>
      <c r="E35" s="43" t="s">
        <v>13</v>
      </c>
      <c r="F35" s="44" t="s">
        <v>14</v>
      </c>
      <c r="G35" s="43" t="s">
        <v>15</v>
      </c>
    </row>
    <row r="36" spans="1:7" ht="12.75" customHeight="1">
      <c r="A36" s="16"/>
      <c r="B36" s="108" t="s">
        <v>98</v>
      </c>
      <c r="C36" s="24" t="s">
        <v>23</v>
      </c>
      <c r="D36" s="115">
        <v>1</v>
      </c>
      <c r="E36" s="9" t="s">
        <v>104</v>
      </c>
      <c r="F36" s="10">
        <v>25000</v>
      </c>
      <c r="G36" s="10">
        <f t="shared" ref="G36:G42" si="1">+D36*F36</f>
        <v>25000</v>
      </c>
    </row>
    <row r="37" spans="1:7" ht="12.75" customHeight="1">
      <c r="A37" s="16"/>
      <c r="B37" s="108" t="s">
        <v>68</v>
      </c>
      <c r="C37" s="24" t="s">
        <v>23</v>
      </c>
      <c r="D37" s="115">
        <v>3</v>
      </c>
      <c r="E37" s="9" t="s">
        <v>105</v>
      </c>
      <c r="F37" s="10">
        <v>25000</v>
      </c>
      <c r="G37" s="10">
        <f t="shared" si="1"/>
        <v>75000</v>
      </c>
    </row>
    <row r="38" spans="1:7" ht="13.5" customHeight="1">
      <c r="A38" s="5"/>
      <c r="B38" s="108" t="s">
        <v>99</v>
      </c>
      <c r="C38" s="24" t="s">
        <v>23</v>
      </c>
      <c r="D38" s="115">
        <v>1</v>
      </c>
      <c r="E38" s="9" t="s">
        <v>106</v>
      </c>
      <c r="F38" s="10">
        <v>110000</v>
      </c>
      <c r="G38" s="10">
        <f t="shared" si="1"/>
        <v>110000</v>
      </c>
    </row>
    <row r="39" spans="1:7" ht="12" customHeight="1">
      <c r="A39" s="2"/>
      <c r="B39" s="108" t="s">
        <v>100</v>
      </c>
      <c r="C39" s="24" t="s">
        <v>23</v>
      </c>
      <c r="D39" s="115">
        <v>1</v>
      </c>
      <c r="E39" s="9" t="s">
        <v>107</v>
      </c>
      <c r="F39" s="10">
        <v>85000</v>
      </c>
      <c r="G39" s="10">
        <f t="shared" si="1"/>
        <v>85000</v>
      </c>
    </row>
    <row r="40" spans="1:7" ht="12" customHeight="1">
      <c r="A40" s="5"/>
      <c r="B40" s="108" t="s">
        <v>101</v>
      </c>
      <c r="C40" s="24" t="s">
        <v>23</v>
      </c>
      <c r="D40" s="115">
        <v>6</v>
      </c>
      <c r="E40" s="9" t="s">
        <v>108</v>
      </c>
      <c r="F40" s="10">
        <v>60000</v>
      </c>
      <c r="G40" s="10">
        <f t="shared" si="1"/>
        <v>360000</v>
      </c>
    </row>
    <row r="41" spans="1:7" ht="15">
      <c r="A41" s="5"/>
      <c r="B41" s="108" t="s">
        <v>102</v>
      </c>
      <c r="C41" s="24" t="s">
        <v>23</v>
      </c>
      <c r="D41" s="115">
        <v>18</v>
      </c>
      <c r="E41" s="9" t="s">
        <v>105</v>
      </c>
      <c r="F41" s="10">
        <v>25000</v>
      </c>
      <c r="G41" s="10">
        <f t="shared" si="1"/>
        <v>450000</v>
      </c>
    </row>
    <row r="42" spans="1:7" ht="13.5" customHeight="1">
      <c r="A42" s="5"/>
      <c r="B42" s="116" t="s">
        <v>103</v>
      </c>
      <c r="C42" s="117" t="s">
        <v>23</v>
      </c>
      <c r="D42" s="118">
        <v>1</v>
      </c>
      <c r="E42" s="119" t="s">
        <v>105</v>
      </c>
      <c r="F42" s="120">
        <v>45000</v>
      </c>
      <c r="G42" s="120">
        <f t="shared" si="1"/>
        <v>45000</v>
      </c>
    </row>
    <row r="43" spans="1:7" ht="12" customHeight="1">
      <c r="A43" s="69"/>
      <c r="B43" s="121" t="s">
        <v>24</v>
      </c>
      <c r="C43" s="122"/>
      <c r="D43" s="122"/>
      <c r="E43" s="122"/>
      <c r="F43" s="123"/>
      <c r="G43" s="124">
        <f>SUM(G36:G42)</f>
        <v>1150000</v>
      </c>
    </row>
    <row r="44" spans="1:7" ht="12" customHeight="1">
      <c r="A44" s="69"/>
      <c r="B44" s="40"/>
      <c r="C44" s="41"/>
      <c r="D44" s="41"/>
      <c r="E44" s="41"/>
      <c r="F44" s="42"/>
      <c r="G44" s="42"/>
    </row>
    <row r="45" spans="1:7" ht="12.75" customHeight="1">
      <c r="A45" s="69"/>
      <c r="B45" s="31" t="s">
        <v>25</v>
      </c>
      <c r="C45" s="32"/>
      <c r="D45" s="33"/>
      <c r="E45" s="33"/>
      <c r="F45" s="34"/>
      <c r="G45" s="34"/>
    </row>
    <row r="46" spans="1:7" ht="12" customHeight="1">
      <c r="A46" s="69"/>
      <c r="B46" s="44" t="s">
        <v>26</v>
      </c>
      <c r="C46" s="44" t="s">
        <v>27</v>
      </c>
      <c r="D46" s="44" t="s">
        <v>28</v>
      </c>
      <c r="E46" s="44" t="s">
        <v>13</v>
      </c>
      <c r="F46" s="44" t="s">
        <v>14</v>
      </c>
      <c r="G46" s="44" t="s">
        <v>15</v>
      </c>
    </row>
    <row r="47" spans="1:7" ht="12" customHeight="1">
      <c r="A47" s="69"/>
      <c r="B47" s="112" t="s">
        <v>29</v>
      </c>
      <c r="C47" s="111"/>
      <c r="D47" s="111"/>
      <c r="E47" s="111"/>
      <c r="F47" s="110"/>
      <c r="G47" s="110"/>
    </row>
    <row r="48" spans="1:7" ht="12" customHeight="1">
      <c r="A48" s="69"/>
      <c r="B48" s="108" t="s">
        <v>73</v>
      </c>
      <c r="C48" s="24" t="s">
        <v>30</v>
      </c>
      <c r="D48" s="25">
        <v>200</v>
      </c>
      <c r="E48" s="9" t="s">
        <v>115</v>
      </c>
      <c r="F48" s="10">
        <v>1200</v>
      </c>
      <c r="G48" s="10">
        <f t="shared" ref="G48:G55" si="2">+D48*F48</f>
        <v>240000</v>
      </c>
    </row>
    <row r="49" spans="1:7" ht="12" customHeight="1">
      <c r="A49" s="69"/>
      <c r="B49" s="108" t="s">
        <v>74</v>
      </c>
      <c r="C49" s="24" t="s">
        <v>30</v>
      </c>
      <c r="D49" s="25">
        <v>100</v>
      </c>
      <c r="E49" s="9" t="s">
        <v>115</v>
      </c>
      <c r="F49" s="10">
        <v>1250</v>
      </c>
      <c r="G49" s="10">
        <f t="shared" si="2"/>
        <v>125000</v>
      </c>
    </row>
    <row r="50" spans="1:7" ht="12.75" customHeight="1">
      <c r="A50" s="69"/>
      <c r="B50" s="108" t="s">
        <v>109</v>
      </c>
      <c r="C50" s="24" t="s">
        <v>75</v>
      </c>
      <c r="D50" s="25">
        <v>6</v>
      </c>
      <c r="E50" s="9" t="s">
        <v>116</v>
      </c>
      <c r="F50" s="10">
        <v>10000</v>
      </c>
      <c r="G50" s="10">
        <f t="shared" si="2"/>
        <v>60000</v>
      </c>
    </row>
    <row r="51" spans="1:7" ht="12.75" customHeight="1">
      <c r="A51" s="69"/>
      <c r="B51" s="108" t="s">
        <v>110</v>
      </c>
      <c r="C51" s="24" t="s">
        <v>75</v>
      </c>
      <c r="D51" s="25">
        <v>6</v>
      </c>
      <c r="E51" s="9" t="s">
        <v>117</v>
      </c>
      <c r="F51" s="10">
        <v>10000</v>
      </c>
      <c r="G51" s="10">
        <f t="shared" si="2"/>
        <v>60000</v>
      </c>
    </row>
    <row r="52" spans="1:7" ht="15" customHeight="1">
      <c r="A52" s="69"/>
      <c r="B52" s="108" t="s">
        <v>111</v>
      </c>
      <c r="C52" s="24" t="s">
        <v>75</v>
      </c>
      <c r="D52" s="25">
        <v>8</v>
      </c>
      <c r="E52" s="9" t="s">
        <v>117</v>
      </c>
      <c r="F52" s="10">
        <v>10000</v>
      </c>
      <c r="G52" s="10">
        <f t="shared" si="2"/>
        <v>80000</v>
      </c>
    </row>
    <row r="53" spans="1:7" ht="12" customHeight="1">
      <c r="A53" s="69"/>
      <c r="B53" s="108" t="s">
        <v>112</v>
      </c>
      <c r="C53" s="24" t="s">
        <v>30</v>
      </c>
      <c r="D53" s="25">
        <v>150</v>
      </c>
      <c r="E53" s="9" t="s">
        <v>115</v>
      </c>
      <c r="F53" s="10">
        <v>1476</v>
      </c>
      <c r="G53" s="10">
        <f t="shared" si="2"/>
        <v>221400</v>
      </c>
    </row>
    <row r="54" spans="1:7" ht="12" customHeight="1">
      <c r="A54" s="69"/>
      <c r="B54" s="108" t="s">
        <v>113</v>
      </c>
      <c r="C54" s="24" t="s">
        <v>30</v>
      </c>
      <c r="D54" s="25">
        <v>100</v>
      </c>
      <c r="E54" s="9" t="s">
        <v>118</v>
      </c>
      <c r="F54" s="10">
        <v>1920</v>
      </c>
      <c r="G54" s="10">
        <f t="shared" si="2"/>
        <v>192000</v>
      </c>
    </row>
    <row r="55" spans="1:7" ht="12" customHeight="1">
      <c r="A55" s="69"/>
      <c r="B55" s="108" t="s">
        <v>114</v>
      </c>
      <c r="C55" s="24" t="s">
        <v>75</v>
      </c>
      <c r="D55" s="25">
        <v>10</v>
      </c>
      <c r="E55" s="9" t="s">
        <v>117</v>
      </c>
      <c r="F55" s="10">
        <v>10000</v>
      </c>
      <c r="G55" s="10">
        <f t="shared" si="2"/>
        <v>100000</v>
      </c>
    </row>
    <row r="56" spans="1:7" ht="12" customHeight="1">
      <c r="A56" s="69"/>
      <c r="B56" s="112" t="s">
        <v>76</v>
      </c>
      <c r="C56" s="111"/>
      <c r="D56" s="111"/>
      <c r="E56" s="111"/>
      <c r="F56" s="110"/>
      <c r="G56" s="110"/>
    </row>
    <row r="57" spans="1:7" ht="12" customHeight="1">
      <c r="A57" s="69"/>
      <c r="B57" s="108" t="s">
        <v>119</v>
      </c>
      <c r="C57" s="24" t="s">
        <v>30</v>
      </c>
      <c r="D57" s="25">
        <v>60</v>
      </c>
      <c r="E57" s="9" t="s">
        <v>77</v>
      </c>
      <c r="F57" s="10">
        <v>5000</v>
      </c>
      <c r="G57" s="10">
        <f t="shared" ref="G57:G63" si="3">+D57*F57</f>
        <v>300000</v>
      </c>
    </row>
    <row r="58" spans="1:7" ht="12" customHeight="1">
      <c r="A58" s="69"/>
      <c r="B58" s="108" t="s">
        <v>120</v>
      </c>
      <c r="C58" s="24" t="s">
        <v>30</v>
      </c>
      <c r="D58" s="25">
        <v>60</v>
      </c>
      <c r="E58" s="9" t="s">
        <v>127</v>
      </c>
      <c r="F58" s="10">
        <v>5000</v>
      </c>
      <c r="G58" s="10">
        <f t="shared" si="3"/>
        <v>300000</v>
      </c>
    </row>
    <row r="59" spans="1:7" ht="12" customHeight="1">
      <c r="A59" s="69"/>
      <c r="B59" s="108" t="s">
        <v>121</v>
      </c>
      <c r="C59" s="24" t="s">
        <v>75</v>
      </c>
      <c r="D59" s="25">
        <v>2</v>
      </c>
      <c r="E59" s="9" t="s">
        <v>117</v>
      </c>
      <c r="F59" s="10">
        <v>150000</v>
      </c>
      <c r="G59" s="10">
        <f t="shared" si="3"/>
        <v>300000</v>
      </c>
    </row>
    <row r="60" spans="1:7" ht="12" customHeight="1">
      <c r="A60" s="69"/>
      <c r="B60" s="108" t="s">
        <v>122</v>
      </c>
      <c r="C60" s="24" t="s">
        <v>75</v>
      </c>
      <c r="D60" s="25">
        <v>2</v>
      </c>
      <c r="E60" s="9" t="s">
        <v>72</v>
      </c>
      <c r="F60" s="10">
        <v>63000</v>
      </c>
      <c r="G60" s="10">
        <f t="shared" si="3"/>
        <v>126000</v>
      </c>
    </row>
    <row r="61" spans="1:7" ht="12" customHeight="1">
      <c r="A61" s="69"/>
      <c r="B61" s="108" t="s">
        <v>123</v>
      </c>
      <c r="C61" s="24" t="s">
        <v>75</v>
      </c>
      <c r="D61" s="25">
        <v>2</v>
      </c>
      <c r="E61" s="9" t="s">
        <v>72</v>
      </c>
      <c r="F61" s="10">
        <v>160000</v>
      </c>
      <c r="G61" s="10">
        <f t="shared" si="3"/>
        <v>320000</v>
      </c>
    </row>
    <row r="62" spans="1:7" ht="12" customHeight="1">
      <c r="A62" s="69"/>
      <c r="B62" s="108" t="s">
        <v>124</v>
      </c>
      <c r="C62" s="24" t="s">
        <v>30</v>
      </c>
      <c r="D62" s="25">
        <v>1.5</v>
      </c>
      <c r="E62" s="9" t="s">
        <v>128</v>
      </c>
      <c r="F62" s="10">
        <v>204000</v>
      </c>
      <c r="G62" s="10">
        <f t="shared" si="3"/>
        <v>306000</v>
      </c>
    </row>
    <row r="63" spans="1:7" ht="12.75" customHeight="1">
      <c r="A63" s="69"/>
      <c r="B63" s="108" t="s">
        <v>125</v>
      </c>
      <c r="C63" s="24" t="s">
        <v>75</v>
      </c>
      <c r="D63" s="25">
        <v>1.5</v>
      </c>
      <c r="E63" s="9" t="s">
        <v>116</v>
      </c>
      <c r="F63" s="10">
        <v>70000</v>
      </c>
      <c r="G63" s="10">
        <f t="shared" si="3"/>
        <v>105000</v>
      </c>
    </row>
    <row r="64" spans="1:7" ht="12" customHeight="1">
      <c r="A64" s="69"/>
      <c r="B64" s="112" t="s">
        <v>31</v>
      </c>
      <c r="C64" s="111"/>
      <c r="D64" s="111"/>
      <c r="E64" s="111"/>
      <c r="F64" s="110"/>
      <c r="G64" s="110"/>
    </row>
    <row r="65" spans="1:7" ht="12" customHeight="1">
      <c r="A65" s="69"/>
      <c r="B65" s="125" t="s">
        <v>129</v>
      </c>
      <c r="C65" s="132" t="s">
        <v>30</v>
      </c>
      <c r="D65" s="130">
        <v>2</v>
      </c>
      <c r="E65" s="130" t="s">
        <v>106</v>
      </c>
      <c r="F65" s="131">
        <v>10000</v>
      </c>
      <c r="G65" s="131">
        <v>20000</v>
      </c>
    </row>
    <row r="66" spans="1:7" ht="12.75" customHeight="1">
      <c r="A66" s="69"/>
      <c r="B66" s="125" t="s">
        <v>130</v>
      </c>
      <c r="C66" s="126" t="s">
        <v>75</v>
      </c>
      <c r="D66" s="127">
        <v>2.5</v>
      </c>
      <c r="E66" s="128" t="s">
        <v>106</v>
      </c>
      <c r="F66" s="129">
        <v>8740</v>
      </c>
      <c r="G66" s="129">
        <f>+D66*F66</f>
        <v>21850</v>
      </c>
    </row>
    <row r="67" spans="1:7" ht="12" customHeight="1">
      <c r="A67" s="59"/>
      <c r="B67" s="108" t="s">
        <v>139</v>
      </c>
      <c r="C67" s="24" t="s">
        <v>75</v>
      </c>
      <c r="D67" s="25">
        <v>6</v>
      </c>
      <c r="E67" s="9" t="s">
        <v>71</v>
      </c>
      <c r="F67" s="10">
        <v>20000</v>
      </c>
      <c r="G67" s="10">
        <v>75000</v>
      </c>
    </row>
    <row r="68" spans="1:7" ht="12" customHeight="1">
      <c r="A68" s="69"/>
      <c r="B68" s="112" t="s">
        <v>32</v>
      </c>
      <c r="C68" s="111"/>
      <c r="D68" s="111"/>
      <c r="E68" s="111"/>
      <c r="F68" s="110"/>
      <c r="G68" s="110"/>
    </row>
    <row r="69" spans="1:7" ht="12.75" customHeight="1">
      <c r="A69" s="69"/>
      <c r="B69" s="108" t="s">
        <v>131</v>
      </c>
      <c r="C69" s="24" t="s">
        <v>75</v>
      </c>
      <c r="D69" s="25">
        <v>1</v>
      </c>
      <c r="E69" s="9" t="s">
        <v>18</v>
      </c>
      <c r="F69" s="10">
        <v>47000</v>
      </c>
      <c r="G69" s="10">
        <f>+D69*F69</f>
        <v>47000</v>
      </c>
    </row>
    <row r="70" spans="1:7" ht="15">
      <c r="A70" s="69"/>
      <c r="B70" s="108" t="s">
        <v>132</v>
      </c>
      <c r="C70" s="24" t="s">
        <v>126</v>
      </c>
      <c r="D70" s="25">
        <v>3.2</v>
      </c>
      <c r="E70" s="9" t="s">
        <v>136</v>
      </c>
      <c r="F70" s="10">
        <v>17000</v>
      </c>
      <c r="G70" s="10">
        <f>+D70*F70</f>
        <v>54400</v>
      </c>
    </row>
    <row r="71" spans="1:7" ht="15">
      <c r="A71" s="133"/>
      <c r="B71" s="108" t="s">
        <v>133</v>
      </c>
      <c r="C71" s="24" t="s">
        <v>30</v>
      </c>
      <c r="D71" s="25">
        <v>0.5</v>
      </c>
      <c r="E71" s="9" t="s">
        <v>71</v>
      </c>
      <c r="F71" s="10">
        <v>80000</v>
      </c>
      <c r="G71" s="10">
        <v>70000</v>
      </c>
    </row>
    <row r="72" spans="1:7" ht="15">
      <c r="A72" s="133"/>
      <c r="B72" s="134" t="s">
        <v>34</v>
      </c>
      <c r="C72" s="24"/>
      <c r="D72" s="25"/>
      <c r="E72" s="9"/>
      <c r="F72" s="10"/>
      <c r="G72" s="10"/>
    </row>
    <row r="73" spans="1:7" ht="15">
      <c r="B73" s="108" t="s">
        <v>134</v>
      </c>
      <c r="C73" s="24" t="s">
        <v>135</v>
      </c>
      <c r="D73" s="25">
        <v>100</v>
      </c>
      <c r="E73" s="9" t="s">
        <v>137</v>
      </c>
      <c r="F73" s="10">
        <v>900</v>
      </c>
      <c r="G73" s="10">
        <f>+D73*F73</f>
        <v>90000</v>
      </c>
    </row>
    <row r="74" spans="1:7" ht="11.25" customHeight="1">
      <c r="B74" s="47" t="s">
        <v>33</v>
      </c>
      <c r="C74" s="48"/>
      <c r="D74" s="48"/>
      <c r="E74" s="48"/>
      <c r="F74" s="49"/>
      <c r="G74" s="50">
        <f>SUM(G47:G73)</f>
        <v>3213650</v>
      </c>
    </row>
    <row r="75" spans="1:7" ht="11.25" customHeight="1">
      <c r="B75" s="40"/>
      <c r="C75" s="41"/>
      <c r="D75" s="41"/>
      <c r="E75" s="51"/>
      <c r="F75" s="42"/>
      <c r="G75" s="42"/>
    </row>
    <row r="76" spans="1:7" ht="11.25" customHeight="1">
      <c r="B76" s="31" t="s">
        <v>34</v>
      </c>
      <c r="C76" s="32"/>
      <c r="D76" s="33"/>
      <c r="E76" s="33"/>
      <c r="F76" s="34"/>
      <c r="G76" s="34"/>
    </row>
    <row r="77" spans="1:7" ht="24">
      <c r="B77" s="43" t="s">
        <v>35</v>
      </c>
      <c r="C77" s="44" t="s">
        <v>27</v>
      </c>
      <c r="D77" s="44" t="s">
        <v>28</v>
      </c>
      <c r="E77" s="43" t="s">
        <v>13</v>
      </c>
      <c r="F77" s="44" t="s">
        <v>14</v>
      </c>
      <c r="G77" s="43" t="s">
        <v>15</v>
      </c>
    </row>
    <row r="78" spans="1:7" ht="11.25" customHeight="1">
      <c r="B78" s="108" t="s">
        <v>78</v>
      </c>
      <c r="C78" s="45" t="s">
        <v>79</v>
      </c>
      <c r="D78" s="46">
        <v>3</v>
      </c>
      <c r="E78" s="24" t="s">
        <v>86</v>
      </c>
      <c r="F78" s="52">
        <v>180000</v>
      </c>
      <c r="G78" s="46">
        <f>+F78*D78</f>
        <v>540000</v>
      </c>
    </row>
    <row r="79" spans="1:7" ht="11.25" customHeight="1">
      <c r="B79" s="108" t="s">
        <v>80</v>
      </c>
      <c r="C79" s="45"/>
      <c r="D79" s="46"/>
      <c r="E79" s="24"/>
      <c r="F79" s="52"/>
      <c r="G79" s="46">
        <f>+F79*D79</f>
        <v>0</v>
      </c>
    </row>
    <row r="80" spans="1:7" ht="11.25" customHeight="1">
      <c r="B80" s="53" t="s">
        <v>36</v>
      </c>
      <c r="C80" s="54"/>
      <c r="D80" s="54"/>
      <c r="E80" s="54"/>
      <c r="F80" s="55"/>
      <c r="G80" s="56">
        <f>SUM(G78:G79)</f>
        <v>540000</v>
      </c>
    </row>
    <row r="81" spans="2:7" ht="11.25" customHeight="1">
      <c r="B81" s="72"/>
      <c r="C81" s="72"/>
      <c r="D81" s="72"/>
      <c r="E81" s="72"/>
      <c r="F81" s="73"/>
      <c r="G81" s="73"/>
    </row>
    <row r="82" spans="2:7" ht="11.25" customHeight="1">
      <c r="B82" s="74" t="s">
        <v>37</v>
      </c>
      <c r="C82" s="75"/>
      <c r="D82" s="75"/>
      <c r="E82" s="75"/>
      <c r="F82" s="75"/>
      <c r="G82" s="141">
        <f>G27+G32+G43+G74+G80</f>
        <v>10253650</v>
      </c>
    </row>
    <row r="83" spans="2:7" ht="11.25" customHeight="1">
      <c r="B83" s="76" t="s">
        <v>38</v>
      </c>
      <c r="C83" s="58"/>
      <c r="D83" s="58"/>
      <c r="E83" s="58"/>
      <c r="F83" s="58"/>
      <c r="G83" s="142">
        <f>G82*0.05</f>
        <v>512682.5</v>
      </c>
    </row>
    <row r="84" spans="2:7" ht="11.25" customHeight="1">
      <c r="B84" s="77" t="s">
        <v>39</v>
      </c>
      <c r="C84" s="57"/>
      <c r="D84" s="57"/>
      <c r="E84" s="57"/>
      <c r="F84" s="57"/>
      <c r="G84" s="143">
        <f>G83+G82</f>
        <v>10766332.5</v>
      </c>
    </row>
    <row r="85" spans="2:7" ht="11.25" customHeight="1">
      <c r="B85" s="76" t="s">
        <v>40</v>
      </c>
      <c r="C85" s="58"/>
      <c r="D85" s="58"/>
      <c r="E85" s="58"/>
      <c r="F85" s="58"/>
      <c r="G85" s="142">
        <f>G11</f>
        <v>15000000</v>
      </c>
    </row>
    <row r="86" spans="2:7" ht="11.25" customHeight="1">
      <c r="B86" s="78" t="s">
        <v>41</v>
      </c>
      <c r="C86" s="79"/>
      <c r="D86" s="79"/>
      <c r="E86" s="79"/>
      <c r="F86" s="79"/>
      <c r="G86" s="144">
        <f>G85-G84</f>
        <v>4233667.5</v>
      </c>
    </row>
    <row r="87" spans="2:7" ht="11.25" customHeight="1">
      <c r="B87" s="70" t="s">
        <v>42</v>
      </c>
      <c r="C87" s="71"/>
      <c r="D87" s="71"/>
      <c r="E87" s="71"/>
      <c r="F87" s="71"/>
      <c r="G87" s="66"/>
    </row>
    <row r="88" spans="2:7" ht="11.25" customHeight="1" thickBot="1">
      <c r="B88" s="80"/>
      <c r="C88" s="71"/>
      <c r="D88" s="71"/>
      <c r="E88" s="71"/>
      <c r="F88" s="71"/>
      <c r="G88" s="66"/>
    </row>
    <row r="89" spans="2:7" ht="11.25" customHeight="1">
      <c r="B89" s="92" t="s">
        <v>43</v>
      </c>
      <c r="C89" s="93"/>
      <c r="D89" s="93"/>
      <c r="E89" s="93"/>
      <c r="F89" s="94"/>
      <c r="G89" s="66"/>
    </row>
    <row r="90" spans="2:7" ht="11.25" customHeight="1">
      <c r="B90" s="95" t="s">
        <v>44</v>
      </c>
      <c r="C90" s="68"/>
      <c r="D90" s="68"/>
      <c r="E90" s="68"/>
      <c r="F90" s="96"/>
      <c r="G90" s="66"/>
    </row>
    <row r="91" spans="2:7" ht="11.25" customHeight="1">
      <c r="B91" s="95" t="s">
        <v>45</v>
      </c>
      <c r="C91" s="68"/>
      <c r="D91" s="68"/>
      <c r="E91" s="68"/>
      <c r="F91" s="96"/>
      <c r="G91" s="66"/>
    </row>
    <row r="92" spans="2:7" ht="11.25" customHeight="1">
      <c r="B92" s="95" t="s">
        <v>46</v>
      </c>
      <c r="C92" s="68"/>
      <c r="D92" s="68"/>
      <c r="E92" s="68"/>
      <c r="F92" s="96"/>
      <c r="G92" s="66"/>
    </row>
    <row r="93" spans="2:7" ht="11.25" customHeight="1">
      <c r="B93" s="95" t="s">
        <v>47</v>
      </c>
      <c r="C93" s="68"/>
      <c r="D93" s="68"/>
      <c r="E93" s="68"/>
      <c r="F93" s="96"/>
      <c r="G93" s="66"/>
    </row>
    <row r="94" spans="2:7" ht="11.25" customHeight="1">
      <c r="B94" s="95" t="s">
        <v>48</v>
      </c>
      <c r="C94" s="68"/>
      <c r="D94" s="68"/>
      <c r="E94" s="68"/>
      <c r="F94" s="96"/>
      <c r="G94" s="66"/>
    </row>
    <row r="95" spans="2:7" ht="11.25" customHeight="1">
      <c r="B95" s="95" t="s">
        <v>49</v>
      </c>
      <c r="C95" s="68"/>
      <c r="D95" s="68"/>
      <c r="E95" s="68"/>
      <c r="F95" s="96"/>
      <c r="G95" s="66"/>
    </row>
    <row r="96" spans="2:7" ht="11.25" customHeight="1" thickBot="1">
      <c r="B96" s="97" t="s">
        <v>87</v>
      </c>
      <c r="C96" s="98"/>
      <c r="D96" s="98"/>
      <c r="E96" s="98"/>
      <c r="F96" s="99"/>
      <c r="G96" s="66"/>
    </row>
    <row r="97" spans="2:7" ht="11.25" customHeight="1">
      <c r="B97" s="90"/>
      <c r="C97" s="68"/>
      <c r="D97" s="68"/>
      <c r="E97" s="68"/>
      <c r="F97" s="68"/>
      <c r="G97" s="66"/>
    </row>
    <row r="98" spans="2:7" ht="11.25" customHeight="1" thickBot="1">
      <c r="B98" s="135" t="s">
        <v>50</v>
      </c>
      <c r="C98" s="136"/>
      <c r="D98" s="89"/>
      <c r="E98" s="60"/>
      <c r="F98" s="60"/>
      <c r="G98" s="66"/>
    </row>
    <row r="99" spans="2:7" ht="11.25" customHeight="1">
      <c r="B99" s="82" t="s">
        <v>35</v>
      </c>
      <c r="C99" s="61" t="s">
        <v>51</v>
      </c>
      <c r="D99" s="83" t="s">
        <v>52</v>
      </c>
      <c r="E99" s="60"/>
      <c r="F99" s="60"/>
      <c r="G99" s="66"/>
    </row>
    <row r="100" spans="2:7" ht="11.25" customHeight="1">
      <c r="B100" s="84" t="s">
        <v>53</v>
      </c>
      <c r="C100" s="62">
        <f>G27</f>
        <v>5350000</v>
      </c>
      <c r="D100" s="85">
        <f t="shared" ref="D100:D105" si="4">(C100/$C$106)</f>
        <v>0.49691944773208518</v>
      </c>
      <c r="E100" s="60"/>
      <c r="F100" s="60"/>
      <c r="G100" s="66"/>
    </row>
    <row r="101" spans="2:7" ht="11.25" customHeight="1">
      <c r="B101" s="84" t="s">
        <v>54</v>
      </c>
      <c r="C101" s="62">
        <f>G32</f>
        <v>0</v>
      </c>
      <c r="D101" s="85">
        <f t="shared" si="4"/>
        <v>0</v>
      </c>
      <c r="E101" s="60"/>
      <c r="F101" s="60"/>
      <c r="G101" s="66"/>
    </row>
    <row r="102" spans="2:7" ht="11.25" customHeight="1">
      <c r="B102" s="84" t="s">
        <v>55</v>
      </c>
      <c r="C102" s="62">
        <f>G43</f>
        <v>1150000</v>
      </c>
      <c r="D102" s="85">
        <f t="shared" si="4"/>
        <v>0.10681446072745757</v>
      </c>
      <c r="E102" s="60"/>
      <c r="F102" s="60"/>
      <c r="G102" s="66"/>
    </row>
    <row r="103" spans="2:7" ht="11.25" customHeight="1">
      <c r="B103" s="84" t="s">
        <v>26</v>
      </c>
      <c r="C103" s="62">
        <f>G74</f>
        <v>3213650</v>
      </c>
      <c r="D103" s="85">
        <f t="shared" si="4"/>
        <v>0.29849068844938609</v>
      </c>
      <c r="E103" s="60"/>
      <c r="F103" s="60"/>
      <c r="G103" s="66"/>
    </row>
    <row r="104" spans="2:7" ht="11.25" customHeight="1">
      <c r="B104" s="84" t="s">
        <v>56</v>
      </c>
      <c r="C104" s="63">
        <f>G80</f>
        <v>540000</v>
      </c>
      <c r="D104" s="85">
        <f t="shared" si="4"/>
        <v>5.0156355472023552E-2</v>
      </c>
      <c r="E104" s="65"/>
      <c r="F104" s="65"/>
      <c r="G104" s="66"/>
    </row>
    <row r="105" spans="2:7" ht="11.25" customHeight="1">
      <c r="B105" s="84" t="s">
        <v>57</v>
      </c>
      <c r="C105" s="63">
        <f>G83</f>
        <v>512682.5</v>
      </c>
      <c r="D105" s="85">
        <f t="shared" si="4"/>
        <v>4.7619047619047616E-2</v>
      </c>
      <c r="E105" s="65"/>
      <c r="F105" s="65"/>
      <c r="G105" s="66"/>
    </row>
    <row r="106" spans="2:7" ht="11.25" customHeight="1" thickBot="1">
      <c r="B106" s="86" t="s">
        <v>58</v>
      </c>
      <c r="C106" s="87">
        <f>SUM(C100:C105)</f>
        <v>10766332.5</v>
      </c>
      <c r="D106" s="88">
        <f>SUM(D100:D105)</f>
        <v>1</v>
      </c>
      <c r="E106" s="65"/>
      <c r="F106" s="65"/>
      <c r="G106" s="66"/>
    </row>
    <row r="107" spans="2:7" ht="11.25" customHeight="1">
      <c r="B107" s="80"/>
      <c r="C107" s="71"/>
      <c r="D107" s="71"/>
      <c r="E107" s="71"/>
      <c r="F107" s="71"/>
      <c r="G107" s="66"/>
    </row>
    <row r="108" spans="2:7" ht="11.25" customHeight="1">
      <c r="B108" s="81"/>
      <c r="C108" s="71"/>
      <c r="D108" s="71"/>
      <c r="E108" s="71"/>
      <c r="F108" s="71"/>
      <c r="G108" s="66"/>
    </row>
    <row r="109" spans="2:7" ht="11.25" customHeight="1" thickBot="1">
      <c r="B109" s="101"/>
      <c r="C109" s="102" t="s">
        <v>82</v>
      </c>
      <c r="D109" s="103"/>
      <c r="E109" s="104"/>
      <c r="F109" s="64"/>
      <c r="G109" s="66"/>
    </row>
    <row r="110" spans="2:7" ht="11.25" customHeight="1">
      <c r="B110" s="105" t="s">
        <v>83</v>
      </c>
      <c r="C110" s="113">
        <v>20000</v>
      </c>
      <c r="D110" s="113">
        <v>25000</v>
      </c>
      <c r="E110" s="114">
        <v>30000</v>
      </c>
      <c r="F110" s="100"/>
      <c r="G110" s="67"/>
    </row>
    <row r="111" spans="2:7" ht="11.25" customHeight="1" thickBot="1">
      <c r="B111" s="86" t="s">
        <v>84</v>
      </c>
      <c r="C111" s="87">
        <f>(G84/C110)</f>
        <v>538.31662500000004</v>
      </c>
      <c r="D111" s="87">
        <f>(G84/D110)</f>
        <v>430.6533</v>
      </c>
      <c r="E111" s="106">
        <f>(G84/E110)</f>
        <v>358.87774999999999</v>
      </c>
      <c r="F111" s="100"/>
      <c r="G111" s="67"/>
    </row>
    <row r="112" spans="2:7" ht="11.25" customHeight="1">
      <c r="B112" s="91" t="s">
        <v>59</v>
      </c>
      <c r="C112" s="68"/>
      <c r="D112" s="68"/>
      <c r="E112" s="68"/>
      <c r="F112" s="68"/>
      <c r="G112" s="68"/>
    </row>
  </sheetData>
  <mergeCells count="3">
    <mergeCell ref="B98:C98"/>
    <mergeCell ref="E8:F8"/>
    <mergeCell ref="B16:G16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2022-06-17T12:09:59Z</cp:lastPrinted>
  <dcterms:created xsi:type="dcterms:W3CDTF">2020-11-27T12:49:26Z</dcterms:created>
  <dcterms:modified xsi:type="dcterms:W3CDTF">2022-06-17T12:10:07Z</dcterms:modified>
</cp:coreProperties>
</file>